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OwnCloud\_OE\2_ OE_Projekte\2022_04_eAdmin\_G3-22\Bahncard\"/>
    </mc:Choice>
  </mc:AlternateContent>
  <bookViews>
    <workbookView xWindow="0" yWindow="0" windowWidth="23040" windowHeight="9192"/>
  </bookViews>
  <sheets>
    <sheet name="Wirtschaftlichkeit_BahnCard" sheetId="1" r:id="rId1"/>
  </sheets>
  <definedNames>
    <definedName name="_xlnm.Print_Area" localSheetId="0">Wirtschaftlichkeit_BahnCard!$A$1:$H$81</definedName>
  </definedNames>
  <calcPr calcId="162913"/>
</workbook>
</file>

<file path=xl/calcChain.xml><?xml version="1.0" encoding="utf-8"?>
<calcChain xmlns="http://schemas.openxmlformats.org/spreadsheetml/2006/main">
  <c r="L10" i="1" l="1"/>
  <c r="L4" i="1" s="1"/>
  <c r="G40" i="1"/>
  <c r="J10" i="1" l="1"/>
  <c r="L20" i="1" l="1"/>
  <c r="L24" i="1"/>
  <c r="L28" i="1"/>
  <c r="L32" i="1"/>
  <c r="L36" i="1"/>
  <c r="L21" i="1"/>
  <c r="L25" i="1"/>
  <c r="L29" i="1"/>
  <c r="L33" i="1"/>
  <c r="L17" i="1"/>
  <c r="L18" i="1"/>
  <c r="L22" i="1"/>
  <c r="L26" i="1"/>
  <c r="L30" i="1"/>
  <c r="L34" i="1"/>
  <c r="L19" i="1"/>
  <c r="L23" i="1"/>
  <c r="L27" i="1"/>
  <c r="L31" i="1"/>
  <c r="L35" i="1"/>
  <c r="L37" i="1" l="1"/>
  <c r="G37" i="1" s="1"/>
  <c r="G38" i="1" s="1"/>
  <c r="G39" i="1" l="1"/>
  <c r="C60" i="1" l="1"/>
  <c r="I18" i="1"/>
  <c r="I19" i="1"/>
  <c r="I20" i="1"/>
  <c r="I21" i="1"/>
  <c r="I22" i="1"/>
  <c r="I23" i="1"/>
  <c r="I24" i="1"/>
  <c r="I25" i="1"/>
  <c r="I26" i="1"/>
  <c r="I27" i="1"/>
  <c r="I28" i="1"/>
  <c r="I29" i="1"/>
  <c r="I30" i="1"/>
  <c r="I31" i="1"/>
  <c r="I32" i="1"/>
  <c r="I33" i="1"/>
  <c r="I34" i="1"/>
  <c r="I35" i="1"/>
  <c r="I36" i="1"/>
  <c r="I17" i="1"/>
  <c r="I4" i="1"/>
  <c r="I5" i="1"/>
  <c r="I6" i="1"/>
  <c r="I7" i="1"/>
  <c r="I8" i="1"/>
  <c r="I10" i="1"/>
  <c r="I11" i="1"/>
  <c r="I3" i="1"/>
  <c r="I37" i="1" l="1"/>
  <c r="B50" i="1" s="1"/>
  <c r="I12" i="1"/>
  <c r="H5" i="1" l="1"/>
  <c r="B52" i="1" l="1"/>
  <c r="G60" i="1" s="1"/>
  <c r="G41" i="1" l="1"/>
  <c r="G42" i="1" l="1"/>
  <c r="K48" i="1" s="1"/>
  <c r="D65" i="1" l="1"/>
</calcChain>
</file>

<file path=xl/comments1.xml><?xml version="1.0" encoding="utf-8"?>
<comments xmlns="http://schemas.openxmlformats.org/spreadsheetml/2006/main">
  <authors>
    <author>Marr, Annika</author>
  </authors>
  <commentList>
    <comment ref="G16" authorId="0" shapeId="0">
      <text>
        <r>
          <rPr>
            <sz val="9"/>
            <color indexed="81"/>
            <rFont val="Segoe UI"/>
            <family val="2"/>
          </rPr>
          <t xml:space="preserve">Ticketpreis 2. Klasse nach Abzug des BahnCard-Rabattes. 
Geben Sie hier jeweils den Preis ein, den Sie für Ihr Ticket bezahlt haben. Da Sie verpflichtet sind, die BahnCard stets für Dienstreisen einzusetzen, ist dieser Preis der Preis nach Abzug des BahnCard-Rabattes. 
</t>
        </r>
      </text>
    </comment>
  </commentList>
</comments>
</file>

<file path=xl/sharedStrings.xml><?xml version="1.0" encoding="utf-8"?>
<sst xmlns="http://schemas.openxmlformats.org/spreadsheetml/2006/main" count="76" uniqueCount="74">
  <si>
    <t>Datum</t>
  </si>
  <si>
    <t>Reiseziel</t>
  </si>
  <si>
    <t>1.</t>
  </si>
  <si>
    <t>2.</t>
  </si>
  <si>
    <t>3.</t>
  </si>
  <si>
    <t>4.</t>
  </si>
  <si>
    <t>5.</t>
  </si>
  <si>
    <t>6.</t>
  </si>
  <si>
    <t>7.</t>
  </si>
  <si>
    <t>8.</t>
  </si>
  <si>
    <t>9.</t>
  </si>
  <si>
    <t>10.</t>
  </si>
  <si>
    <t>11.</t>
  </si>
  <si>
    <t>12.</t>
  </si>
  <si>
    <t>13.</t>
  </si>
  <si>
    <t>14.</t>
  </si>
  <si>
    <t>15.</t>
  </si>
  <si>
    <t>lfd.</t>
  </si>
  <si>
    <t>(Unterschrift des Antragstellers)</t>
  </si>
  <si>
    <t>(Unterschrift des Vorgesetzten)</t>
  </si>
  <si>
    <t>BC 25</t>
  </si>
  <si>
    <t>BC 50</t>
  </si>
  <si>
    <t>(Datum)</t>
  </si>
  <si>
    <t>BC Business 25</t>
  </si>
  <si>
    <t>BC Business 50</t>
  </si>
  <si>
    <t>wirtschaftlich / amortisiert:</t>
  </si>
  <si>
    <t>BMIS-Nr. 1200184</t>
  </si>
  <si>
    <t>Keine Karte</t>
  </si>
  <si>
    <t>(Bei der Berechnung der Armortisierung werden nur Dienstreisen berücksichtigt, die von der Dienststelle bezahlt werden.)</t>
  </si>
  <si>
    <t>16.</t>
  </si>
  <si>
    <t>17.</t>
  </si>
  <si>
    <t>18.</t>
  </si>
  <si>
    <t>19.</t>
  </si>
  <si>
    <t>20.</t>
  </si>
  <si>
    <t>Tarif</t>
  </si>
  <si>
    <t>Kosten BahnCard</t>
  </si>
  <si>
    <t>Gesmatkosten</t>
  </si>
  <si>
    <t>Sparpreis</t>
  </si>
  <si>
    <t>Supersparpreis</t>
  </si>
  <si>
    <t>Amortisierung BahnCard
NACHTRÄGLICHE BERECHNUNG</t>
  </si>
  <si>
    <t>Summe Fahrtkosten ohne Rabatt</t>
  </si>
  <si>
    <t>Summe Fahrtkosten abzgl. Rabatt</t>
  </si>
  <si>
    <t>Ersparnis (+) / Verlust (-)</t>
  </si>
  <si>
    <t>Bearbeitungsbereich G3-22:</t>
  </si>
  <si>
    <t>Name:</t>
  </si>
  <si>
    <t>Vorname:</t>
  </si>
  <si>
    <t>Geburtsdatum:</t>
  </si>
  <si>
    <t>Ihr Alter:</t>
  </si>
  <si>
    <t>Personalnummer:</t>
  </si>
  <si>
    <t>Einrichtung:</t>
  </si>
  <si>
    <t>Kostenstelle:</t>
  </si>
  <si>
    <t>Art der BahnCard:</t>
  </si>
  <si>
    <t>Preis d. BahnCard:</t>
  </si>
  <si>
    <t>BahnCard 25</t>
  </si>
  <si>
    <t>BahnCard 50</t>
  </si>
  <si>
    <t>Summe BC Rabatt</t>
  </si>
  <si>
    <r>
      <t xml:space="preserve">Die Anschaffung der BahnCard Business / BahnCard der 2.Klasse ist wirtschaftlich nicht vertretbar und somit </t>
    </r>
    <r>
      <rPr>
        <b/>
        <sz val="10"/>
        <rFont val="Arial"/>
        <family val="2"/>
      </rPr>
      <t>eine rückwirkende Erstattung nicht möglich.</t>
    </r>
  </si>
  <si>
    <t>(Unterschrift d. Sachbearbeiter*in)</t>
  </si>
  <si>
    <t>Antragsteller:</t>
  </si>
  <si>
    <t>Antragsdatum:</t>
  </si>
  <si>
    <t>Prüfung und Entscheidung G3-22:</t>
  </si>
  <si>
    <t>My BahnCard 25</t>
  </si>
  <si>
    <t>My BahnCard 50</t>
  </si>
  <si>
    <t xml:space="preserve">Ticketpreis </t>
  </si>
  <si>
    <t>Ticketpreis</t>
  </si>
  <si>
    <t>Info</t>
  </si>
  <si>
    <t>Preis 
BC 25 Business</t>
  </si>
  <si>
    <t>Erstattung in Höhe von:</t>
  </si>
  <si>
    <r>
      <t xml:space="preserve">Die Kosten der beschafften BahnCard Business / BahnCard der 2.Klasse haben sich in Verbindung mit den durchgeführten Reisen amortisiert. </t>
    </r>
    <r>
      <rPr>
        <b/>
        <sz val="10"/>
        <rFont val="Arial"/>
        <family val="2"/>
      </rPr>
      <t>Die rückwirkende und vollständige Erstattung der verauslagten Bahncard ist möglich.</t>
    </r>
  </si>
  <si>
    <r>
      <t xml:space="preserve">Die Kosten der beschafften BahnCard 50 der 2.Klasse haben sich zwar in Verbindung mit den durchgeführten Reisen NICHT amortisiert, allerdings hat die Ersparnis die Anschaffungskosten der Bahncard Business 25 ausgeglichen bzw. überstiegen. </t>
    </r>
    <r>
      <rPr>
        <b/>
        <sz val="10"/>
        <rFont val="Arial"/>
        <family val="2"/>
      </rPr>
      <t>Somit ist eine rückwirkende Erstattung begrenzt auf die Höhe der Anschaffungskosten der Bahncard Business 25 möglich.</t>
    </r>
  </si>
  <si>
    <t>Ich bitte um Erstattung der Kosten für die BahnCard auf folgende Bankverbindung</t>
  </si>
  <si>
    <t>IBAN:</t>
  </si>
  <si>
    <t>Kontoinhaber/in:</t>
  </si>
  <si>
    <t>Mit meiner Unterschrift versichere ich pflichtgemäß die Richtigkeit vorstehender Angaben.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</si>
</sst>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d/m/yyyy;@"/>
    <numFmt numFmtId="165" formatCode="#,##0.00\ &quot;€&quot;"/>
  </numFmts>
  <fonts count="27" x14ac:knownFonts="1">
    <font>
      <sz val="10"/>
      <name val="Arial"/>
    </font>
    <font>
      <sz val="8"/>
      <name val="Arial"/>
      <family val="2"/>
    </font>
    <font>
      <b/>
      <sz val="10"/>
      <name val="Arial"/>
      <family val="2"/>
    </font>
    <font>
      <sz val="10"/>
      <name val="Arial"/>
      <family val="2"/>
    </font>
    <font>
      <sz val="8"/>
      <name val="Arial"/>
      <family val="2"/>
    </font>
    <font>
      <b/>
      <sz val="16"/>
      <name val="Arial"/>
      <family val="2"/>
    </font>
    <font>
      <i/>
      <sz val="10"/>
      <name val="Arial"/>
      <family val="2"/>
    </font>
    <font>
      <sz val="7"/>
      <name val="Arial"/>
      <family val="2"/>
    </font>
    <font>
      <sz val="9"/>
      <name val="Arial"/>
      <family val="2"/>
    </font>
    <font>
      <b/>
      <sz val="9"/>
      <name val="Arial"/>
      <family val="2"/>
    </font>
    <font>
      <sz val="9"/>
      <color indexed="8"/>
      <name val="Arial"/>
      <family val="2"/>
    </font>
    <font>
      <sz val="10"/>
      <name val="Arial"/>
      <family val="2"/>
    </font>
    <font>
      <b/>
      <sz val="8"/>
      <name val="Arial"/>
      <family val="2"/>
    </font>
    <font>
      <sz val="8"/>
      <color rgb="FFFF0000"/>
      <name val="Arial"/>
      <family val="2"/>
    </font>
    <font>
      <b/>
      <sz val="14"/>
      <name val="Calibri"/>
      <family val="2"/>
    </font>
    <font>
      <sz val="10"/>
      <color theme="0" tint="-0.249977111117893"/>
      <name val="Arial"/>
      <family val="2"/>
    </font>
    <font>
      <b/>
      <sz val="9"/>
      <color theme="0" tint="-0.249977111117893"/>
      <name val="Calibri"/>
      <family val="2"/>
    </font>
    <font>
      <sz val="9"/>
      <color theme="0" tint="-0.249977111117893"/>
      <name val="Calibri"/>
      <family val="2"/>
    </font>
    <font>
      <sz val="14"/>
      <name val="Calibri"/>
      <family val="2"/>
    </font>
    <font>
      <sz val="9"/>
      <name val="Calibri"/>
      <family val="2"/>
    </font>
    <font>
      <sz val="10"/>
      <color rgb="FFFF0000"/>
      <name val="Arial"/>
      <family val="2"/>
    </font>
    <font>
      <b/>
      <sz val="11"/>
      <name val="Arial"/>
      <family val="2"/>
    </font>
    <font>
      <sz val="9"/>
      <color theme="0" tint="-0.249977111117893"/>
      <name val="Arial"/>
      <family val="2"/>
    </font>
    <font>
      <i/>
      <u/>
      <sz val="9"/>
      <color theme="3" tint="0.39997558519241921"/>
      <name val="Arial"/>
      <family val="2"/>
    </font>
    <font>
      <sz val="9"/>
      <color indexed="81"/>
      <name val="Segoe UI"/>
      <family val="2"/>
    </font>
    <font>
      <sz val="10"/>
      <color theme="1"/>
      <name val="Arial"/>
      <family val="2"/>
    </font>
    <font>
      <i/>
      <sz val="8"/>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249977111117893"/>
      </left>
      <right/>
      <top/>
      <bottom/>
      <diagonal/>
    </border>
    <border>
      <left style="thin">
        <color indexed="64"/>
      </left>
      <right/>
      <top style="thin">
        <color indexed="64"/>
      </top>
      <bottom style="thick">
        <color theme="0"/>
      </bottom>
      <diagonal/>
    </border>
    <border>
      <left style="thick">
        <color theme="0"/>
      </left>
      <right/>
      <top style="thin">
        <color indexed="64"/>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style="thin">
        <color indexed="64"/>
      </right>
      <top style="thin">
        <color indexed="64"/>
      </top>
      <bottom style="thick">
        <color theme="0"/>
      </bottom>
      <diagonal/>
    </border>
    <border>
      <left style="thin">
        <color indexed="64"/>
      </left>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top style="thick">
        <color theme="0"/>
      </top>
      <bottom style="thin">
        <color indexed="64"/>
      </bottom>
      <diagonal/>
    </border>
    <border>
      <left style="thick">
        <color theme="0"/>
      </left>
      <right/>
      <top style="thick">
        <color theme="0"/>
      </top>
      <bottom style="thin">
        <color indexed="64"/>
      </bottom>
      <diagonal/>
    </border>
    <border>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ck">
        <color theme="0"/>
      </left>
      <right style="thin">
        <color indexed="64"/>
      </right>
      <top style="thin">
        <color indexed="64"/>
      </top>
      <bottom style="thin">
        <color indexed="64"/>
      </bottom>
      <diagonal/>
    </border>
    <border>
      <left/>
      <right/>
      <top/>
      <bottom style="thick">
        <color theme="0"/>
      </bottom>
      <diagonal/>
    </border>
  </borders>
  <cellStyleXfs count="2">
    <xf numFmtId="0" fontId="0" fillId="0" borderId="0"/>
    <xf numFmtId="44" fontId="11" fillId="0" borderId="0" applyFont="0" applyFill="0" applyBorder="0" applyAlignment="0" applyProtection="0"/>
  </cellStyleXfs>
  <cellXfs count="182">
    <xf numFmtId="0" fontId="0" fillId="0" borderId="0" xfId="0"/>
    <xf numFmtId="14" fontId="3" fillId="0" borderId="0" xfId="0" applyNumberFormat="1" applyFont="1" applyBorder="1" applyAlignment="1" applyProtection="1">
      <alignment vertical="center"/>
    </xf>
    <xf numFmtId="14" fontId="4" fillId="0" borderId="0" xfId="0" applyNumberFormat="1" applyFont="1" applyBorder="1" applyAlignment="1" applyProtection="1">
      <alignment vertical="center"/>
    </xf>
    <xf numFmtId="0" fontId="0" fillId="0" borderId="0" xfId="0" applyProtection="1"/>
    <xf numFmtId="0" fontId="3" fillId="0" borderId="0" xfId="0" applyFont="1" applyProtection="1"/>
    <xf numFmtId="0" fontId="6" fillId="0" borderId="0" xfId="0" applyFont="1" applyAlignment="1" applyProtection="1">
      <alignment vertical="center" wrapText="1"/>
    </xf>
    <xf numFmtId="0" fontId="6"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165" fontId="8" fillId="0" borderId="6" xfId="0" applyNumberFormat="1" applyFont="1" applyBorder="1" applyProtection="1"/>
    <xf numFmtId="165" fontId="8" fillId="0" borderId="4" xfId="0" applyNumberFormat="1" applyFont="1" applyBorder="1" applyProtection="1"/>
    <xf numFmtId="0" fontId="1" fillId="0" borderId="0" xfId="0" applyFont="1" applyBorder="1" applyAlignment="1" applyProtection="1">
      <alignment horizontal="center" vertical="center"/>
    </xf>
    <xf numFmtId="165" fontId="8" fillId="0" borderId="0" xfId="0" applyNumberFormat="1" applyFont="1" applyBorder="1" applyAlignment="1" applyProtection="1">
      <alignment horizontal="center"/>
    </xf>
    <xf numFmtId="165" fontId="9" fillId="0" borderId="0" xfId="0" applyNumberFormat="1" applyFont="1" applyBorder="1" applyProtection="1"/>
    <xf numFmtId="0" fontId="8" fillId="0" borderId="0" xfId="0" applyFont="1" applyBorder="1" applyAlignment="1" applyProtection="1">
      <alignment horizontal="right"/>
    </xf>
    <xf numFmtId="14" fontId="6" fillId="0" borderId="1"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12" fillId="0" borderId="0" xfId="0" applyFont="1" applyBorder="1" applyAlignment="1" applyProtection="1">
      <alignment horizontal="left" vertical="center"/>
    </xf>
    <xf numFmtId="0" fontId="9" fillId="0" borderId="0" xfId="0" applyFont="1" applyBorder="1" applyAlignment="1" applyProtection="1">
      <alignment horizontal="left"/>
    </xf>
    <xf numFmtId="0" fontId="3" fillId="0" borderId="0" xfId="0" applyFont="1" applyBorder="1" applyAlignment="1" applyProtection="1"/>
    <xf numFmtId="0" fontId="2" fillId="0" borderId="0" xfId="0" applyFont="1" applyBorder="1" applyAlignment="1" applyProtection="1"/>
    <xf numFmtId="0" fontId="0" fillId="0" borderId="0" xfId="0" applyAlignment="1" applyProtection="1">
      <alignment horizontal="center"/>
    </xf>
    <xf numFmtId="0" fontId="8" fillId="0" borderId="13" xfId="0" applyFont="1" applyBorder="1" applyAlignment="1" applyProtection="1">
      <alignment horizontal="left"/>
    </xf>
    <xf numFmtId="165" fontId="10" fillId="0" borderId="14" xfId="0" applyNumberFormat="1" applyFont="1" applyFill="1" applyBorder="1" applyProtection="1"/>
    <xf numFmtId="165" fontId="8" fillId="0" borderId="3" xfId="0" applyNumberFormat="1" applyFont="1" applyFill="1" applyBorder="1" applyProtection="1"/>
    <xf numFmtId="165" fontId="8" fillId="0" borderId="14" xfId="0" applyNumberFormat="1" applyFont="1" applyBorder="1" applyAlignment="1" applyProtection="1"/>
    <xf numFmtId="165" fontId="8" fillId="0" borderId="3" xfId="0" applyNumberFormat="1" applyFont="1" applyBorder="1" applyAlignment="1" applyProtection="1"/>
    <xf numFmtId="0" fontId="0" fillId="0" borderId="1" xfId="0" applyBorder="1" applyProtection="1"/>
    <xf numFmtId="0" fontId="0" fillId="0" borderId="14" xfId="0" applyBorder="1" applyProtection="1"/>
    <xf numFmtId="0" fontId="5" fillId="0" borderId="0" xfId="0" applyFont="1" applyFill="1" applyAlignment="1" applyProtection="1">
      <alignment horizontal="center" vertical="center"/>
    </xf>
    <xf numFmtId="0" fontId="2" fillId="0" borderId="0" xfId="0" applyFont="1" applyAlignment="1" applyProtection="1">
      <alignment horizontal="left" vertical="center"/>
    </xf>
    <xf numFmtId="0" fontId="1"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center"/>
    </xf>
    <xf numFmtId="0" fontId="0" fillId="0" borderId="0" xfId="0" applyFill="1" applyProtection="1"/>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horizontal="left" vertical="center"/>
    </xf>
    <xf numFmtId="0" fontId="15" fillId="0" borderId="0" xfId="0" applyFont="1" applyAlignment="1" applyProtection="1">
      <alignment horizontal="center"/>
    </xf>
    <xf numFmtId="165" fontId="3" fillId="3" borderId="0" xfId="0" applyNumberFormat="1" applyFont="1" applyFill="1" applyBorder="1" applyAlignment="1" applyProtection="1">
      <alignment horizontal="left" vertical="top"/>
      <protection locked="0"/>
    </xf>
    <xf numFmtId="0" fontId="8" fillId="0" borderId="0" xfId="0" applyFont="1" applyProtection="1"/>
    <xf numFmtId="0" fontId="19" fillId="0" borderId="0" xfId="0" applyFont="1" applyFill="1" applyProtection="1"/>
    <xf numFmtId="0" fontId="1"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3" fillId="0" borderId="0" xfId="0" applyFont="1" applyAlignment="1" applyProtection="1">
      <alignment wrapText="1"/>
    </xf>
    <xf numFmtId="0" fontId="0" fillId="0" borderId="8" xfId="0" applyBorder="1" applyAlignment="1" applyProtection="1"/>
    <xf numFmtId="0" fontId="0" fillId="0" borderId="12" xfId="0" applyBorder="1" applyProtection="1"/>
    <xf numFmtId="0" fontId="0" fillId="0" borderId="10" xfId="0" applyBorder="1" applyProtection="1"/>
    <xf numFmtId="0" fontId="0" fillId="0" borderId="0" xfId="0" applyBorder="1" applyAlignment="1" applyProtection="1">
      <alignment horizontal="justify"/>
    </xf>
    <xf numFmtId="0" fontId="3" fillId="0" borderId="0" xfId="0" applyFont="1" applyBorder="1" applyAlignment="1" applyProtection="1">
      <alignment horizontal="justify" vertical="top"/>
    </xf>
    <xf numFmtId="0" fontId="3" fillId="0" borderId="7" xfId="0" applyFont="1" applyBorder="1" applyAlignment="1" applyProtection="1">
      <alignment horizontal="justify" vertical="top"/>
    </xf>
    <xf numFmtId="0" fontId="0" fillId="0" borderId="8" xfId="0" applyBorder="1" applyAlignment="1" applyProtection="1">
      <alignment horizontal="center"/>
    </xf>
    <xf numFmtId="0" fontId="3" fillId="0" borderId="2" xfId="0" applyFont="1" applyBorder="1" applyAlignment="1" applyProtection="1">
      <alignment vertical="center" wrapText="1"/>
    </xf>
    <xf numFmtId="0" fontId="0" fillId="0" borderId="2" xfId="0" applyBorder="1" applyProtection="1"/>
    <xf numFmtId="0" fontId="2" fillId="0" borderId="2" xfId="0" applyFont="1" applyBorder="1" applyAlignment="1" applyProtection="1">
      <alignment vertical="center" wrapText="1"/>
    </xf>
    <xf numFmtId="0" fontId="0" fillId="0" borderId="15" xfId="0" applyBorder="1" applyAlignment="1" applyProtection="1">
      <alignment horizontal="center"/>
    </xf>
    <xf numFmtId="0" fontId="0" fillId="0" borderId="10" xfId="0" applyBorder="1" applyAlignment="1" applyProtection="1">
      <alignment horizontal="center"/>
    </xf>
    <xf numFmtId="0" fontId="3" fillId="0" borderId="1" xfId="0" applyFont="1" applyBorder="1" applyAlignment="1" applyProtection="1">
      <alignment vertical="center" wrapText="1"/>
    </xf>
    <xf numFmtId="0" fontId="2" fillId="0" borderId="1" xfId="0" applyFont="1" applyBorder="1" applyAlignment="1" applyProtection="1">
      <alignment vertical="center" wrapText="1"/>
    </xf>
    <xf numFmtId="0" fontId="3" fillId="0" borderId="1" xfId="0" applyFont="1" applyBorder="1" applyAlignment="1" applyProtection="1">
      <alignment horizontal="center" vertical="center"/>
    </xf>
    <xf numFmtId="0" fontId="0" fillId="0" borderId="11" xfId="0" applyBorder="1" applyAlignment="1" applyProtection="1">
      <alignment horizontal="center"/>
    </xf>
    <xf numFmtId="0" fontId="2" fillId="0" borderId="0" xfId="0" applyFont="1" applyBorder="1" applyAlignment="1" applyProtection="1">
      <alignment horizontal="left" vertical="center"/>
    </xf>
    <xf numFmtId="165" fontId="0" fillId="0" borderId="4" xfId="0" applyNumberFormat="1" applyBorder="1" applyProtection="1"/>
    <xf numFmtId="165" fontId="18" fillId="0" borderId="0" xfId="0" applyNumberFormat="1" applyFont="1" applyFill="1" applyBorder="1" applyProtection="1"/>
    <xf numFmtId="0" fontId="18" fillId="0" borderId="0" xfId="0" applyFont="1" applyFill="1" applyBorder="1" applyAlignment="1" applyProtection="1">
      <alignment horizontal="center" vertical="center"/>
    </xf>
    <xf numFmtId="14" fontId="7" fillId="0" borderId="0" xfId="0" applyNumberFormat="1" applyFont="1" applyBorder="1" applyAlignment="1" applyProtection="1">
      <alignment horizontal="center" vertical="center"/>
    </xf>
    <xf numFmtId="0" fontId="0" fillId="0" borderId="0" xfId="0" applyBorder="1" applyProtection="1"/>
    <xf numFmtId="0" fontId="3" fillId="0" borderId="0" xfId="0" applyFont="1" applyBorder="1" applyAlignment="1" applyProtection="1">
      <alignment horizontal="justify" vertical="top" wrapText="1"/>
    </xf>
    <xf numFmtId="0" fontId="21" fillId="0" borderId="0" xfId="0" applyFont="1" applyBorder="1" applyAlignment="1" applyProtection="1">
      <alignment horizontal="left" vertical="center"/>
    </xf>
    <xf numFmtId="0" fontId="8" fillId="0" borderId="0" xfId="0" applyFont="1" applyBorder="1" applyAlignment="1" applyProtection="1">
      <alignment horizontal="left"/>
    </xf>
    <xf numFmtId="14" fontId="3" fillId="0" borderId="0" xfId="0" applyNumberFormat="1" applyFont="1" applyBorder="1" applyAlignment="1" applyProtection="1">
      <alignment horizontal="right" vertical="center"/>
    </xf>
    <xf numFmtId="165" fontId="3" fillId="0" borderId="0" xfId="0" applyNumberFormat="1" applyFont="1" applyBorder="1" applyAlignment="1" applyProtection="1">
      <alignment horizontal="center"/>
    </xf>
    <xf numFmtId="0" fontId="3" fillId="0" borderId="17" xfId="0" applyFont="1" applyFill="1" applyBorder="1" applyAlignment="1" applyProtection="1">
      <alignment vertical="top"/>
    </xf>
    <xf numFmtId="0" fontId="3" fillId="0" borderId="18" xfId="0" applyFont="1" applyFill="1" applyBorder="1" applyAlignment="1" applyProtection="1">
      <alignment vertical="top"/>
    </xf>
    <xf numFmtId="0" fontId="8" fillId="0" borderId="10" xfId="0" applyFont="1" applyBorder="1" applyAlignment="1" applyProtection="1">
      <alignment horizontal="left"/>
    </xf>
    <xf numFmtId="0" fontId="22" fillId="0" borderId="0" xfId="0" applyFont="1" applyAlignment="1" applyProtection="1">
      <alignment horizontal="left"/>
    </xf>
    <xf numFmtId="0" fontId="3" fillId="0" borderId="0" xfId="0" applyFont="1" applyFill="1" applyProtection="1"/>
    <xf numFmtId="9" fontId="0" fillId="0" borderId="0" xfId="0" applyNumberFormat="1" applyProtection="1"/>
    <xf numFmtId="2" fontId="0" fillId="0" borderId="0" xfId="0" applyNumberFormat="1" applyProtection="1"/>
    <xf numFmtId="0" fontId="8" fillId="0" borderId="12" xfId="0" applyFont="1" applyBorder="1" applyAlignment="1" applyProtection="1">
      <alignment horizontal="center" vertical="center" wrapText="1"/>
    </xf>
    <xf numFmtId="0" fontId="8" fillId="0" borderId="8" xfId="0" applyFont="1" applyBorder="1" applyAlignment="1" applyProtection="1">
      <alignment vertical="center" wrapText="1"/>
    </xf>
    <xf numFmtId="0" fontId="0" fillId="0" borderId="0" xfId="0" applyBorder="1" applyAlignment="1" applyProtection="1">
      <alignment horizontal="center"/>
    </xf>
    <xf numFmtId="49" fontId="3" fillId="3" borderId="16" xfId="0" applyNumberFormat="1" applyFont="1" applyFill="1" applyBorder="1" applyAlignment="1" applyProtection="1">
      <alignment horizontal="left" vertical="top"/>
      <protection locked="0"/>
    </xf>
    <xf numFmtId="0" fontId="1" fillId="0" borderId="0" xfId="0" applyFont="1" applyBorder="1" applyAlignment="1" applyProtection="1">
      <alignment horizontal="center" vertical="center"/>
    </xf>
    <xf numFmtId="165" fontId="8" fillId="0" borderId="1" xfId="0" applyNumberFormat="1" applyFont="1" applyBorder="1" applyProtection="1"/>
    <xf numFmtId="165" fontId="8" fillId="0" borderId="11" xfId="0" applyNumberFormat="1" applyFont="1" applyBorder="1" applyProtection="1"/>
    <xf numFmtId="165" fontId="8" fillId="0" borderId="0" xfId="0" applyNumberFormat="1" applyFont="1" applyBorder="1" applyProtection="1"/>
    <xf numFmtId="0" fontId="8" fillId="0" borderId="22" xfId="0" applyFont="1" applyBorder="1" applyAlignment="1" applyProtection="1">
      <alignment horizontal="left"/>
    </xf>
    <xf numFmtId="0" fontId="0" fillId="0" borderId="23" xfId="0" applyBorder="1" applyProtection="1"/>
    <xf numFmtId="165" fontId="8" fillId="0" borderId="23" xfId="0" applyNumberFormat="1" applyFont="1" applyBorder="1" applyAlignment="1" applyProtection="1"/>
    <xf numFmtId="165" fontId="8" fillId="0" borderId="24" xfId="0" applyNumberFormat="1" applyFont="1" applyBorder="1" applyAlignment="1" applyProtection="1"/>
    <xf numFmtId="165" fontId="8" fillId="0" borderId="21" xfId="0" applyNumberFormat="1" applyFont="1" applyFill="1" applyBorder="1" applyProtection="1"/>
    <xf numFmtId="0" fontId="8" fillId="0" borderId="2" xfId="0" applyFont="1" applyBorder="1" applyAlignment="1" applyProtection="1">
      <alignment horizontal="center"/>
    </xf>
    <xf numFmtId="0" fontId="1" fillId="0" borderId="7" xfId="0" applyFont="1" applyBorder="1" applyAlignment="1" applyProtection="1">
      <alignment horizontal="center" vertical="center"/>
    </xf>
    <xf numFmtId="165" fontId="9" fillId="0" borderId="12" xfId="0" applyNumberFormat="1" applyFont="1" applyFill="1" applyBorder="1" applyProtection="1"/>
    <xf numFmtId="165" fontId="8" fillId="0" borderId="12" xfId="0" applyNumberFormat="1" applyFont="1" applyFill="1" applyBorder="1" applyProtection="1"/>
    <xf numFmtId="0" fontId="3" fillId="0" borderId="10" xfId="0" applyFont="1" applyBorder="1" applyAlignment="1" applyProtection="1">
      <alignment horizontal="left"/>
    </xf>
    <xf numFmtId="0" fontId="3" fillId="0" borderId="1" xfId="0" applyFont="1" applyBorder="1" applyProtection="1"/>
    <xf numFmtId="165" fontId="3" fillId="0" borderId="1" xfId="0" applyNumberFormat="1" applyFont="1" applyBorder="1" applyAlignment="1" applyProtection="1"/>
    <xf numFmtId="165" fontId="3" fillId="0" borderId="11" xfId="0" applyNumberFormat="1" applyFont="1" applyBorder="1" applyAlignment="1" applyProtection="1"/>
    <xf numFmtId="165" fontId="2" fillId="0" borderId="6" xfId="0" applyNumberFormat="1" applyFont="1" applyFill="1" applyBorder="1" applyProtection="1"/>
    <xf numFmtId="0" fontId="16" fillId="0" borderId="0" xfId="0" applyFont="1" applyFill="1" applyBorder="1" applyAlignment="1" applyProtection="1">
      <alignment horizontal="right"/>
    </xf>
    <xf numFmtId="44" fontId="17" fillId="0" borderId="0" xfId="1" applyFont="1" applyFill="1" applyBorder="1" applyAlignment="1" applyProtection="1">
      <alignment horizontal="right"/>
      <protection locked="0"/>
    </xf>
    <xf numFmtId="44" fontId="17" fillId="0" borderId="0" xfId="1" applyFont="1" applyFill="1" applyBorder="1" applyAlignment="1" applyProtection="1">
      <alignment horizontal="right"/>
    </xf>
    <xf numFmtId="0" fontId="16" fillId="0" borderId="25" xfId="0" applyFont="1" applyFill="1" applyBorder="1" applyAlignment="1" applyProtection="1">
      <alignment horizontal="right"/>
    </xf>
    <xf numFmtId="44" fontId="17" fillId="0" borderId="25" xfId="1" applyFont="1" applyFill="1" applyBorder="1" applyAlignment="1" applyProtection="1">
      <alignment horizontal="right"/>
      <protection locked="0"/>
    </xf>
    <xf numFmtId="0" fontId="16" fillId="0" borderId="19" xfId="0" applyFont="1" applyFill="1" applyBorder="1" applyAlignment="1" applyProtection="1">
      <alignment horizontal="right" wrapText="1"/>
    </xf>
    <xf numFmtId="0" fontId="8" fillId="0" borderId="12" xfId="0" applyFont="1" applyBorder="1" applyAlignment="1" applyProtection="1">
      <alignment horizontal="center"/>
    </xf>
    <xf numFmtId="0" fontId="23" fillId="0" borderId="12" xfId="0" applyFont="1" applyBorder="1" applyAlignment="1" applyProtection="1">
      <alignment horizontal="center" vertical="top" wrapText="1"/>
    </xf>
    <xf numFmtId="164" fontId="8" fillId="0" borderId="7" xfId="0" applyNumberFormat="1" applyFont="1" applyBorder="1" applyAlignment="1" applyProtection="1">
      <alignment horizontal="center"/>
    </xf>
    <xf numFmtId="14" fontId="3" fillId="3" borderId="26" xfId="0" applyNumberFormat="1" applyFont="1" applyFill="1" applyBorder="1" applyAlignment="1" applyProtection="1">
      <alignment horizontal="left" vertical="top"/>
      <protection locked="0"/>
    </xf>
    <xf numFmtId="14" fontId="3" fillId="3" borderId="31" xfId="0" applyNumberFormat="1" applyFont="1" applyFill="1" applyBorder="1" applyAlignment="1" applyProtection="1">
      <alignment horizontal="left" vertical="top"/>
      <protection locked="0"/>
    </xf>
    <xf numFmtId="14" fontId="3" fillId="3" borderId="33" xfId="0" applyNumberFormat="1" applyFont="1" applyFill="1" applyBorder="1" applyAlignment="1" applyProtection="1">
      <alignment horizontal="left" vertical="top"/>
      <protection locked="0"/>
    </xf>
    <xf numFmtId="165" fontId="3" fillId="3" borderId="30" xfId="0" applyNumberFormat="1" applyFont="1" applyFill="1" applyBorder="1" applyAlignment="1" applyProtection="1">
      <alignment horizontal="right" vertical="top"/>
      <protection locked="0"/>
    </xf>
    <xf numFmtId="165" fontId="3" fillId="3" borderId="32" xfId="0" applyNumberFormat="1" applyFont="1" applyFill="1" applyBorder="1" applyAlignment="1" applyProtection="1">
      <alignment horizontal="right" vertical="top"/>
      <protection locked="0"/>
    </xf>
    <xf numFmtId="165" fontId="3" fillId="3" borderId="37" xfId="0" applyNumberFormat="1" applyFont="1" applyFill="1" applyBorder="1" applyAlignment="1" applyProtection="1">
      <alignment horizontal="right" vertical="top"/>
      <protection locked="0"/>
    </xf>
    <xf numFmtId="0" fontId="1" fillId="0" borderId="0" xfId="0" applyFont="1" applyBorder="1" applyAlignment="1" applyProtection="1">
      <alignment horizontal="center" vertical="center"/>
    </xf>
    <xf numFmtId="0" fontId="2" fillId="0" borderId="0" xfId="0" applyFont="1" applyAlignment="1" applyProtection="1">
      <alignment horizontal="left" vertical="center"/>
    </xf>
    <xf numFmtId="49" fontId="1" fillId="3" borderId="30" xfId="0" applyNumberFormat="1" applyFont="1" applyFill="1" applyBorder="1" applyAlignment="1" applyProtection="1">
      <alignment horizontal="right" vertical="top"/>
      <protection locked="0"/>
    </xf>
    <xf numFmtId="49" fontId="1" fillId="3" borderId="38" xfId="0" applyNumberFormat="1" applyFont="1" applyFill="1" applyBorder="1" applyAlignment="1" applyProtection="1">
      <alignment horizontal="right" vertical="top"/>
      <protection locked="0"/>
    </xf>
    <xf numFmtId="0" fontId="2" fillId="0" borderId="0" xfId="0" applyFont="1" applyBorder="1" applyAlignment="1" applyProtection="1">
      <alignment horizontal="left"/>
    </xf>
    <xf numFmtId="0" fontId="3" fillId="0" borderId="0" xfId="0" applyFont="1" applyBorder="1" applyProtection="1"/>
    <xf numFmtId="165" fontId="3" fillId="0" borderId="0" xfId="0" applyNumberFormat="1" applyFont="1" applyBorder="1" applyAlignment="1" applyProtection="1"/>
    <xf numFmtId="165" fontId="25" fillId="0" borderId="0" xfId="0" applyNumberFormat="1" applyFont="1" applyFill="1" applyBorder="1" applyAlignment="1" applyProtection="1">
      <alignment horizontal="left"/>
      <protection locked="0"/>
    </xf>
    <xf numFmtId="165" fontId="26" fillId="0" borderId="0" xfId="0" applyNumberFormat="1" applyFont="1" applyFill="1" applyBorder="1" applyProtection="1"/>
    <xf numFmtId="0" fontId="3" fillId="0" borderId="0" xfId="0" applyFont="1" applyBorder="1" applyAlignment="1" applyProtection="1">
      <alignment horizontal="left"/>
    </xf>
    <xf numFmtId="165" fontId="25" fillId="0" borderId="0" xfId="0" applyNumberFormat="1" applyFont="1" applyFill="1" applyBorder="1" applyAlignment="1" applyProtection="1">
      <alignment horizontal="right"/>
    </xf>
    <xf numFmtId="165" fontId="9" fillId="0" borderId="0" xfId="0" applyNumberFormat="1" applyFont="1" applyFill="1" applyBorder="1" applyProtection="1"/>
    <xf numFmtId="0" fontId="1" fillId="0" borderId="0" xfId="0" applyFont="1" applyBorder="1" applyAlignment="1" applyProtection="1">
      <alignment vertical="top" wrapText="1"/>
    </xf>
    <xf numFmtId="0" fontId="3" fillId="0" borderId="0" xfId="0" applyFont="1" applyAlignment="1" applyProtection="1">
      <alignment vertical="center"/>
    </xf>
    <xf numFmtId="0" fontId="2" fillId="0" borderId="0" xfId="0" applyFont="1" applyAlignment="1" applyProtection="1">
      <alignment horizontal="left"/>
    </xf>
    <xf numFmtId="44" fontId="17" fillId="0" borderId="20" xfId="1" applyFont="1" applyFill="1" applyBorder="1" applyAlignment="1" applyProtection="1">
      <alignment horizontal="right"/>
    </xf>
    <xf numFmtId="0" fontId="2" fillId="2" borderId="3" xfId="0" applyFont="1" applyFill="1" applyBorder="1" applyAlignment="1" applyProtection="1">
      <alignment horizontal="center" vertical="center" wrapText="1"/>
    </xf>
    <xf numFmtId="49" fontId="3" fillId="3" borderId="16" xfId="0" applyNumberFormat="1" applyFont="1" applyFill="1" applyBorder="1" applyAlignment="1" applyProtection="1">
      <alignment horizontal="left" vertical="top"/>
      <protection locked="0"/>
    </xf>
    <xf numFmtId="49" fontId="3" fillId="3" borderId="17" xfId="0" applyNumberFormat="1" applyFont="1" applyFill="1" applyBorder="1" applyAlignment="1" applyProtection="1">
      <alignment horizontal="left" vertical="top"/>
      <protection locked="0"/>
    </xf>
    <xf numFmtId="49" fontId="3" fillId="3" borderId="18" xfId="0" applyNumberFormat="1" applyFont="1" applyFill="1" applyBorder="1" applyAlignment="1" applyProtection="1">
      <alignment horizontal="left" vertical="top"/>
      <protection locked="0"/>
    </xf>
    <xf numFmtId="2" fontId="1" fillId="0" borderId="39" xfId="0" applyNumberFormat="1" applyFont="1" applyFill="1" applyBorder="1" applyAlignment="1" applyProtection="1">
      <alignment horizontal="left" vertical="top"/>
      <protection locked="0"/>
    </xf>
    <xf numFmtId="0" fontId="18" fillId="0" borderId="0" xfId="0" applyFont="1" applyFill="1" applyBorder="1" applyAlignment="1" applyProtection="1">
      <alignment horizontal="center" vertical="center"/>
    </xf>
    <xf numFmtId="14" fontId="7" fillId="0" borderId="2" xfId="0" applyNumberFormat="1" applyFont="1" applyBorder="1" applyAlignment="1" applyProtection="1">
      <alignment horizontal="center" vertical="center"/>
    </xf>
    <xf numFmtId="0" fontId="20" fillId="0" borderId="0" xfId="0" applyFont="1" applyBorder="1" applyAlignment="1" applyProtection="1">
      <alignment horizontal="center" vertical="center" wrapText="1"/>
    </xf>
    <xf numFmtId="0" fontId="3" fillId="0" borderId="2" xfId="0" applyFont="1" applyBorder="1" applyAlignment="1" applyProtection="1">
      <alignment horizontal="justify" vertical="top" wrapText="1"/>
    </xf>
    <xf numFmtId="0" fontId="3" fillId="0" borderId="15" xfId="0" applyFont="1" applyBorder="1" applyAlignment="1" applyProtection="1">
      <alignment horizontal="justify" vertical="top" wrapText="1"/>
    </xf>
    <xf numFmtId="0" fontId="3" fillId="0" borderId="0" xfId="0" applyFont="1" applyBorder="1" applyAlignment="1" applyProtection="1">
      <alignment horizontal="justify" vertical="top" wrapText="1"/>
    </xf>
    <xf numFmtId="0" fontId="3" fillId="0" borderId="7" xfId="0" applyFont="1" applyBorder="1" applyAlignment="1" applyProtection="1">
      <alignment horizontal="justify" vertical="top" wrapText="1"/>
    </xf>
    <xf numFmtId="0" fontId="3" fillId="0" borderId="1" xfId="0" applyFont="1" applyBorder="1" applyAlignment="1" applyProtection="1">
      <alignment horizontal="justify" vertical="top" wrapText="1"/>
    </xf>
    <xf numFmtId="0" fontId="3" fillId="0" borderId="11" xfId="0" applyFont="1" applyBorder="1" applyAlignment="1" applyProtection="1">
      <alignment horizontal="justify" vertical="top" wrapText="1"/>
    </xf>
    <xf numFmtId="0" fontId="3" fillId="0" borderId="2" xfId="0" applyFont="1" applyBorder="1" applyAlignment="1" applyProtection="1">
      <alignment horizontal="left" vertical="top" wrapText="1"/>
    </xf>
    <xf numFmtId="0" fontId="3" fillId="0" borderId="1" xfId="0" applyFont="1" applyBorder="1" applyAlignment="1" applyProtection="1">
      <alignment horizontal="left" vertical="top" wrapText="1"/>
    </xf>
    <xf numFmtId="165" fontId="3" fillId="0" borderId="0" xfId="0" applyNumberFormat="1" applyFont="1" applyBorder="1" applyAlignment="1" applyProtection="1">
      <alignment horizontal="left" vertical="center"/>
    </xf>
    <xf numFmtId="0" fontId="0" fillId="0" borderId="0" xfId="0" applyAlignment="1" applyProtection="1">
      <alignment horizontal="center"/>
    </xf>
    <xf numFmtId="14" fontId="3" fillId="0" borderId="1"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5" fillId="0" borderId="0" xfId="0" applyFont="1" applyFill="1" applyAlignment="1" applyProtection="1">
      <alignment horizontal="center" vertical="center"/>
    </xf>
    <xf numFmtId="0" fontId="2" fillId="0" borderId="0" xfId="0" applyFont="1" applyFill="1" applyBorder="1" applyAlignment="1" applyProtection="1">
      <alignment horizontal="left" vertical="center"/>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14" fontId="3" fillId="3" borderId="16" xfId="0" applyNumberFormat="1" applyFont="1" applyFill="1" applyBorder="1" applyAlignment="1" applyProtection="1">
      <alignment horizontal="left" vertical="top"/>
      <protection locked="0"/>
    </xf>
    <xf numFmtId="14" fontId="3" fillId="3" borderId="17" xfId="0" applyNumberFormat="1" applyFont="1" applyFill="1" applyBorder="1" applyAlignment="1" applyProtection="1">
      <alignment horizontal="left" vertical="top"/>
      <protection locked="0"/>
    </xf>
    <xf numFmtId="14" fontId="3" fillId="3" borderId="18" xfId="0" applyNumberFormat="1" applyFont="1" applyFill="1" applyBorder="1" applyAlignment="1" applyProtection="1">
      <alignment horizontal="left" vertical="top"/>
      <protection locked="0"/>
    </xf>
    <xf numFmtId="1" fontId="3" fillId="3" borderId="16" xfId="0" applyNumberFormat="1" applyFont="1" applyFill="1" applyBorder="1" applyAlignment="1" applyProtection="1">
      <alignment horizontal="left" vertical="top"/>
      <protection locked="0"/>
    </xf>
    <xf numFmtId="1" fontId="3" fillId="3" borderId="17" xfId="0" applyNumberFormat="1" applyFont="1" applyFill="1" applyBorder="1" applyAlignment="1" applyProtection="1">
      <alignment horizontal="left" vertical="top"/>
      <protection locked="0"/>
    </xf>
    <xf numFmtId="1" fontId="3" fillId="3" borderId="18" xfId="0" applyNumberFormat="1" applyFont="1" applyFill="1" applyBorder="1" applyAlignment="1" applyProtection="1">
      <alignment horizontal="left" vertical="top"/>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xf>
    <xf numFmtId="0" fontId="1" fillId="0" borderId="0" xfId="0" applyFont="1" applyBorder="1" applyAlignment="1" applyProtection="1">
      <alignment horizontal="center"/>
    </xf>
    <xf numFmtId="49" fontId="3" fillId="3" borderId="34" xfId="0" applyNumberFormat="1" applyFont="1" applyFill="1" applyBorder="1" applyAlignment="1" applyProtection="1">
      <alignment horizontal="left" vertical="top"/>
      <protection locked="0"/>
    </xf>
    <xf numFmtId="49" fontId="3" fillId="3" borderId="35" xfId="0" applyNumberFormat="1" applyFont="1" applyFill="1" applyBorder="1" applyAlignment="1" applyProtection="1">
      <alignment horizontal="left" vertical="top"/>
      <protection locked="0"/>
    </xf>
    <xf numFmtId="49" fontId="3" fillId="3" borderId="36" xfId="0" applyNumberFormat="1" applyFont="1" applyFill="1" applyBorder="1" applyAlignment="1" applyProtection="1">
      <alignment horizontal="left" vertical="top"/>
      <protection locked="0"/>
    </xf>
    <xf numFmtId="0" fontId="8" fillId="0" borderId="0" xfId="0" applyFont="1" applyBorder="1" applyAlignment="1" applyProtection="1">
      <alignment horizontal="center" vertical="center" wrapText="1"/>
    </xf>
    <xf numFmtId="0" fontId="2" fillId="0" borderId="0" xfId="0" applyFont="1" applyAlignment="1" applyProtection="1">
      <alignment horizontal="left" vertical="center"/>
    </xf>
    <xf numFmtId="0" fontId="8" fillId="0" borderId="4" xfId="0" applyFont="1" applyBorder="1" applyAlignment="1" applyProtection="1">
      <alignment horizontal="center" vertical="center"/>
    </xf>
    <xf numFmtId="49" fontId="3" fillId="3" borderId="27" xfId="0" applyNumberFormat="1" applyFont="1" applyFill="1" applyBorder="1" applyAlignment="1" applyProtection="1">
      <alignment horizontal="left" vertical="top"/>
      <protection locked="0"/>
    </xf>
    <xf numFmtId="49" fontId="3" fillId="3" borderId="28" xfId="0" applyNumberFormat="1" applyFont="1" applyFill="1" applyBorder="1" applyAlignment="1" applyProtection="1">
      <alignment horizontal="left" vertical="top"/>
      <protection locked="0"/>
    </xf>
    <xf numFmtId="49" fontId="3" fillId="3" borderId="29" xfId="0" applyNumberFormat="1" applyFont="1" applyFill="1" applyBorder="1" applyAlignment="1" applyProtection="1">
      <alignment horizontal="left" vertical="top"/>
      <protection locked="0"/>
    </xf>
  </cellXfs>
  <cellStyles count="2">
    <cellStyle name="Standard" xfId="0" builtinId="0"/>
    <cellStyle name="Währung" xfId="1" builtinId="4"/>
  </cellStyles>
  <dxfs count="2">
    <dxf>
      <font>
        <condense val="0"/>
        <extend val="0"/>
        <color indexed="10"/>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66</xdr:row>
          <xdr:rowOff>144780</xdr:rowOff>
        </xdr:from>
        <xdr:to>
          <xdr:col>1</xdr:col>
          <xdr:colOff>60960</xdr:colOff>
          <xdr:row>68</xdr:row>
          <xdr:rowOff>7620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190500</xdr:rowOff>
        </xdr:from>
        <xdr:to>
          <xdr:col>1</xdr:col>
          <xdr:colOff>60960</xdr:colOff>
          <xdr:row>69</xdr:row>
          <xdr:rowOff>7620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792480</xdr:colOff>
          <xdr:row>66</xdr:row>
          <xdr:rowOff>144780</xdr:rowOff>
        </xdr:from>
        <xdr:to>
          <xdr:col>3</xdr:col>
          <xdr:colOff>0</xdr:colOff>
          <xdr:row>68</xdr:row>
          <xdr:rowOff>7620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792480</xdr:colOff>
          <xdr:row>67</xdr:row>
          <xdr:rowOff>190500</xdr:rowOff>
        </xdr:from>
        <xdr:to>
          <xdr:col>3</xdr:col>
          <xdr:colOff>0</xdr:colOff>
          <xdr:row>69</xdr:row>
          <xdr:rowOff>7620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67</xdr:row>
          <xdr:rowOff>190500</xdr:rowOff>
        </xdr:from>
        <xdr:to>
          <xdr:col>6</xdr:col>
          <xdr:colOff>152400</xdr:colOff>
          <xdr:row>69</xdr:row>
          <xdr:rowOff>7620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121920</xdr:rowOff>
        </xdr:from>
        <xdr:to>
          <xdr:col>1</xdr:col>
          <xdr:colOff>60960</xdr:colOff>
          <xdr:row>70</xdr:row>
          <xdr:rowOff>220980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68580</xdr:rowOff>
        </xdr:from>
        <xdr:to>
          <xdr:col>1</xdr:col>
          <xdr:colOff>60960</xdr:colOff>
          <xdr:row>72</xdr:row>
          <xdr:rowOff>220980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38100</xdr:rowOff>
        </xdr:from>
        <xdr:to>
          <xdr:col>1</xdr:col>
          <xdr:colOff>60960</xdr:colOff>
          <xdr:row>74</xdr:row>
          <xdr:rowOff>198120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85"/>
  <sheetViews>
    <sheetView showGridLines="0" tabSelected="1" topLeftCell="A3" zoomScale="115" zoomScaleNormal="115" zoomScaleSheetLayoutView="70" zoomScalePageLayoutView="115" workbookViewId="0">
      <selection activeCell="C3" sqref="C3:F3"/>
    </sheetView>
  </sheetViews>
  <sheetFormatPr baseColWidth="10" defaultColWidth="11.44140625" defaultRowHeight="13.2" x14ac:dyDescent="0.25"/>
  <cols>
    <col min="1" max="1" width="3.5546875" style="3" bestFit="1" customWidth="1"/>
    <col min="2" max="2" width="14.33203125" style="3" customWidth="1"/>
    <col min="3" max="3" width="16.33203125" style="3" customWidth="1"/>
    <col min="4" max="4" width="9.88671875" style="3" customWidth="1"/>
    <col min="5" max="5" width="9.5546875" style="3" customWidth="1"/>
    <col min="6" max="6" width="13.88671875" style="3" customWidth="1"/>
    <col min="7" max="8" width="13.33203125" style="3" customWidth="1"/>
    <col min="9" max="9" width="11.44140625" style="42" hidden="1" customWidth="1"/>
    <col min="10" max="13" width="11.44140625" style="3" hidden="1" customWidth="1"/>
    <col min="14" max="14" width="11.44140625" style="3" customWidth="1"/>
    <col min="15" max="16384" width="11.44140625" style="3"/>
  </cols>
  <sheetData>
    <row r="1" spans="1:14" ht="51" customHeight="1" x14ac:dyDescent="0.25">
      <c r="A1" s="156" t="s">
        <v>39</v>
      </c>
      <c r="B1" s="157"/>
      <c r="C1" s="157"/>
      <c r="D1" s="157"/>
      <c r="E1" s="157"/>
      <c r="F1" s="157"/>
      <c r="G1" s="157"/>
      <c r="H1" s="134" t="s">
        <v>26</v>
      </c>
    </row>
    <row r="2" spans="1:14" ht="10.5" customHeight="1" thickBot="1" x14ac:dyDescent="0.3">
      <c r="A2" s="154"/>
      <c r="B2" s="154"/>
      <c r="C2" s="154"/>
      <c r="D2" s="154"/>
      <c r="E2" s="154"/>
      <c r="F2" s="154"/>
      <c r="G2" s="154"/>
      <c r="H2" s="154"/>
      <c r="J2" s="4" t="s">
        <v>53</v>
      </c>
      <c r="L2" s="4" t="s">
        <v>37</v>
      </c>
    </row>
    <row r="3" spans="1:14" s="34" customFormat="1" ht="12.75" customHeight="1" thickTop="1" thickBot="1" x14ac:dyDescent="0.3">
      <c r="A3" s="155" t="s">
        <v>44</v>
      </c>
      <c r="B3" s="155"/>
      <c r="C3" s="135"/>
      <c r="D3" s="136"/>
      <c r="E3" s="136"/>
      <c r="F3" s="137"/>
      <c r="H3" s="35"/>
      <c r="I3" s="43">
        <f>COUNTIF(C3,"")</f>
        <v>1</v>
      </c>
      <c r="J3" s="4" t="s">
        <v>54</v>
      </c>
      <c r="L3" s="4" t="s">
        <v>38</v>
      </c>
    </row>
    <row r="4" spans="1:14" s="34" customFormat="1" ht="12.75" customHeight="1" thickTop="1" thickBot="1" x14ac:dyDescent="0.3">
      <c r="A4" s="155" t="s">
        <v>45</v>
      </c>
      <c r="B4" s="155"/>
      <c r="C4" s="135"/>
      <c r="D4" s="136"/>
      <c r="E4" s="136"/>
      <c r="F4" s="137"/>
      <c r="H4" s="36"/>
      <c r="I4" s="43">
        <f t="shared" ref="I4:I11" si="0">COUNTIF(C4,"")</f>
        <v>1</v>
      </c>
      <c r="J4" s="4" t="s">
        <v>23</v>
      </c>
      <c r="L4" s="4" t="str">
        <f>IF(L10="Business","Flexpreis Business","Flexpreis")</f>
        <v>Flexpreis</v>
      </c>
    </row>
    <row r="5" spans="1:14" s="34" customFormat="1" ht="12.75" customHeight="1" thickTop="1" thickBot="1" x14ac:dyDescent="0.3">
      <c r="A5" s="155" t="s">
        <v>46</v>
      </c>
      <c r="B5" s="155"/>
      <c r="C5" s="158"/>
      <c r="D5" s="159"/>
      <c r="E5" s="159"/>
      <c r="F5" s="160"/>
      <c r="G5" s="37" t="s">
        <v>47</v>
      </c>
      <c r="H5" s="38" t="str">
        <f ca="1">IF(C5="","",DATEDIF(C5,TODAY(),"Y"))</f>
        <v/>
      </c>
      <c r="I5" s="43">
        <f t="shared" si="0"/>
        <v>1</v>
      </c>
      <c r="J5" s="4" t="s">
        <v>24</v>
      </c>
      <c r="L5" s="4"/>
    </row>
    <row r="6" spans="1:14" s="34" customFormat="1" ht="12.75" customHeight="1" thickTop="1" thickBot="1" x14ac:dyDescent="0.3">
      <c r="A6" s="39" t="s">
        <v>48</v>
      </c>
      <c r="B6" s="39"/>
      <c r="C6" s="161"/>
      <c r="D6" s="162"/>
      <c r="E6" s="162"/>
      <c r="F6" s="163"/>
      <c r="H6" s="36"/>
      <c r="I6" s="43">
        <f t="shared" si="0"/>
        <v>1</v>
      </c>
      <c r="J6" s="78" t="s">
        <v>61</v>
      </c>
    </row>
    <row r="7" spans="1:14" s="34" customFormat="1" ht="12.75" customHeight="1" thickTop="1" thickBot="1" x14ac:dyDescent="0.3">
      <c r="A7" s="155" t="s">
        <v>49</v>
      </c>
      <c r="B7" s="155"/>
      <c r="C7" s="135"/>
      <c r="D7" s="136"/>
      <c r="E7" s="136"/>
      <c r="F7" s="137"/>
      <c r="H7" s="36"/>
      <c r="I7" s="43">
        <f t="shared" si="0"/>
        <v>1</v>
      </c>
      <c r="J7" s="78" t="s">
        <v>62</v>
      </c>
    </row>
    <row r="8" spans="1:14" s="34" customFormat="1" ht="12.75" customHeight="1" thickTop="1" thickBot="1" x14ac:dyDescent="0.3">
      <c r="A8" s="155" t="s">
        <v>50</v>
      </c>
      <c r="B8" s="155"/>
      <c r="C8" s="161"/>
      <c r="D8" s="162"/>
      <c r="E8" s="162"/>
      <c r="F8" s="163"/>
      <c r="H8" s="36"/>
      <c r="I8" s="43">
        <f t="shared" si="0"/>
        <v>1</v>
      </c>
    </row>
    <row r="9" spans="1:14" ht="4.5" customHeight="1" thickTop="1" thickBot="1" x14ac:dyDescent="0.3">
      <c r="A9" s="29"/>
      <c r="B9" s="29"/>
      <c r="C9" s="29"/>
      <c r="D9" s="29"/>
      <c r="E9" s="29"/>
      <c r="F9" s="29"/>
      <c r="G9" s="29"/>
      <c r="H9" s="29"/>
      <c r="I9" s="43"/>
    </row>
    <row r="10" spans="1:14" ht="12.75" customHeight="1" thickTop="1" thickBot="1" x14ac:dyDescent="0.3">
      <c r="A10" s="177" t="s">
        <v>51</v>
      </c>
      <c r="B10" s="177"/>
      <c r="C10" s="84"/>
      <c r="D10" s="74"/>
      <c r="E10" s="74"/>
      <c r="F10" s="75"/>
      <c r="I10" s="43">
        <f t="shared" si="0"/>
        <v>1</v>
      </c>
      <c r="J10" s="3" t="str">
        <f>IF(C10="","",IF(C10="BahnCard 50",50,IF(C10="My BahnCard 50",50,IF(C10="BC Business 50",50,75))))</f>
        <v/>
      </c>
      <c r="L10" s="3" t="str">
        <f>IF(C10="BC Business 25","Business",IF(C10="BC Business 50","Business","Normal"))</f>
        <v>Normal</v>
      </c>
    </row>
    <row r="11" spans="1:14" ht="12.75" customHeight="1" thickTop="1" x14ac:dyDescent="0.25">
      <c r="A11" s="30" t="s">
        <v>52</v>
      </c>
      <c r="B11" s="30"/>
      <c r="C11" s="41"/>
      <c r="D11" s="6"/>
      <c r="E11" s="6"/>
      <c r="F11" s="8"/>
      <c r="G11" s="8"/>
      <c r="H11" s="6"/>
      <c r="I11" s="43">
        <f t="shared" si="0"/>
        <v>1</v>
      </c>
    </row>
    <row r="12" spans="1:14" ht="8.25" customHeight="1" x14ac:dyDescent="0.25">
      <c r="A12" s="7"/>
      <c r="B12" s="7"/>
      <c r="C12" s="5"/>
      <c r="D12" s="6"/>
      <c r="E12" s="6"/>
      <c r="F12" s="8"/>
      <c r="G12" s="8"/>
      <c r="H12" s="6"/>
      <c r="I12" s="42">
        <f>SUM(I3:I11)</f>
        <v>8</v>
      </c>
    </row>
    <row r="13" spans="1:14" x14ac:dyDescent="0.25">
      <c r="A13" s="171" t="s">
        <v>28</v>
      </c>
      <c r="B13" s="171"/>
      <c r="C13" s="171"/>
      <c r="D13" s="171"/>
      <c r="E13" s="171"/>
      <c r="F13" s="171"/>
      <c r="G13" s="171"/>
      <c r="H13" s="172"/>
    </row>
    <row r="14" spans="1:14" ht="12.75" customHeight="1" x14ac:dyDescent="0.25">
      <c r="A14" s="168" t="s">
        <v>17</v>
      </c>
      <c r="B14" s="168" t="s">
        <v>0</v>
      </c>
      <c r="C14" s="178" t="s">
        <v>1</v>
      </c>
      <c r="D14" s="178"/>
      <c r="E14" s="178"/>
      <c r="F14" s="178"/>
      <c r="G14" s="82"/>
      <c r="H14" s="168" t="s">
        <v>34</v>
      </c>
      <c r="M14" s="176"/>
      <c r="N14" s="176"/>
    </row>
    <row r="15" spans="1:14" ht="12.75" customHeight="1" x14ac:dyDescent="0.25">
      <c r="A15" s="169"/>
      <c r="B15" s="169"/>
      <c r="C15" s="178"/>
      <c r="D15" s="178"/>
      <c r="E15" s="178"/>
      <c r="F15" s="178"/>
      <c r="G15" s="81" t="s">
        <v>64</v>
      </c>
      <c r="H15" s="169"/>
      <c r="L15" s="3" t="s">
        <v>63</v>
      </c>
      <c r="M15" s="176"/>
      <c r="N15" s="176"/>
    </row>
    <row r="16" spans="1:14" ht="24" customHeight="1" x14ac:dyDescent="0.25">
      <c r="A16" s="170"/>
      <c r="B16" s="169"/>
      <c r="C16" s="168"/>
      <c r="D16" s="168"/>
      <c r="E16" s="168"/>
      <c r="F16" s="168"/>
      <c r="G16" s="110" t="s">
        <v>65</v>
      </c>
      <c r="H16" s="170"/>
      <c r="L16" s="79">
        <v>1</v>
      </c>
      <c r="M16" s="176"/>
      <c r="N16" s="176"/>
    </row>
    <row r="17" spans="1:14" ht="13.8" thickBot="1" x14ac:dyDescent="0.3">
      <c r="A17" s="109" t="s">
        <v>2</v>
      </c>
      <c r="B17" s="112"/>
      <c r="C17" s="179"/>
      <c r="D17" s="180"/>
      <c r="E17" s="180"/>
      <c r="F17" s="181"/>
      <c r="G17" s="115"/>
      <c r="H17" s="120"/>
      <c r="I17" s="42">
        <f t="shared" ref="I17:I36" si="1">IF(G17&gt;0,IF(H17="",0,1),1)</f>
        <v>1</v>
      </c>
      <c r="L17" s="80">
        <f t="shared" ref="L17:L36" si="2">IF($J$10=50,IF(H17="Flexpreis",G17*100/50,IF(H17="Flexpreis Business",G17*100/50,G17*100/75)),G17*100/75)</f>
        <v>0</v>
      </c>
      <c r="M17" s="88"/>
      <c r="N17" s="88"/>
    </row>
    <row r="18" spans="1:14" ht="14.4" thickTop="1" thickBot="1" x14ac:dyDescent="0.3">
      <c r="A18" s="109" t="s">
        <v>3</v>
      </c>
      <c r="B18" s="113"/>
      <c r="C18" s="135"/>
      <c r="D18" s="136"/>
      <c r="E18" s="136"/>
      <c r="F18" s="137"/>
      <c r="G18" s="116"/>
      <c r="H18" s="120"/>
      <c r="I18" s="42">
        <f t="shared" si="1"/>
        <v>1</v>
      </c>
      <c r="L18" s="80">
        <f t="shared" si="2"/>
        <v>0</v>
      </c>
      <c r="M18" s="88"/>
      <c r="N18" s="88"/>
    </row>
    <row r="19" spans="1:14" ht="14.4" thickTop="1" thickBot="1" x14ac:dyDescent="0.3">
      <c r="A19" s="109" t="s">
        <v>4</v>
      </c>
      <c r="B19" s="113"/>
      <c r="C19" s="135"/>
      <c r="D19" s="136"/>
      <c r="E19" s="136"/>
      <c r="F19" s="137"/>
      <c r="G19" s="116"/>
      <c r="H19" s="120"/>
      <c r="I19" s="42">
        <f t="shared" si="1"/>
        <v>1</v>
      </c>
      <c r="L19" s="80">
        <f t="shared" si="2"/>
        <v>0</v>
      </c>
      <c r="M19" s="88"/>
      <c r="N19" s="88"/>
    </row>
    <row r="20" spans="1:14" ht="14.4" thickTop="1" thickBot="1" x14ac:dyDescent="0.3">
      <c r="A20" s="109" t="s">
        <v>5</v>
      </c>
      <c r="B20" s="113"/>
      <c r="C20" s="135"/>
      <c r="D20" s="136"/>
      <c r="E20" s="136"/>
      <c r="F20" s="137"/>
      <c r="G20" s="116"/>
      <c r="H20" s="120"/>
      <c r="I20" s="42">
        <f t="shared" si="1"/>
        <v>1</v>
      </c>
      <c r="L20" s="80">
        <f t="shared" si="2"/>
        <v>0</v>
      </c>
      <c r="M20" s="88"/>
      <c r="N20" s="88"/>
    </row>
    <row r="21" spans="1:14" ht="14.4" thickTop="1" thickBot="1" x14ac:dyDescent="0.3">
      <c r="A21" s="109" t="s">
        <v>6</v>
      </c>
      <c r="B21" s="113"/>
      <c r="C21" s="135"/>
      <c r="D21" s="136"/>
      <c r="E21" s="136"/>
      <c r="F21" s="137"/>
      <c r="G21" s="116"/>
      <c r="H21" s="120"/>
      <c r="I21" s="42">
        <f t="shared" si="1"/>
        <v>1</v>
      </c>
      <c r="L21" s="80">
        <f t="shared" si="2"/>
        <v>0</v>
      </c>
      <c r="M21" s="88"/>
      <c r="N21" s="88"/>
    </row>
    <row r="22" spans="1:14" ht="14.4" thickTop="1" thickBot="1" x14ac:dyDescent="0.3">
      <c r="A22" s="109" t="s">
        <v>7</v>
      </c>
      <c r="B22" s="113"/>
      <c r="C22" s="135"/>
      <c r="D22" s="136"/>
      <c r="E22" s="136"/>
      <c r="F22" s="137"/>
      <c r="G22" s="116"/>
      <c r="H22" s="120"/>
      <c r="I22" s="42">
        <f t="shared" si="1"/>
        <v>1</v>
      </c>
      <c r="L22" s="80">
        <f t="shared" si="2"/>
        <v>0</v>
      </c>
      <c r="M22" s="88"/>
      <c r="N22" s="88"/>
    </row>
    <row r="23" spans="1:14" ht="14.4" thickTop="1" thickBot="1" x14ac:dyDescent="0.3">
      <c r="A23" s="109" t="s">
        <v>8</v>
      </c>
      <c r="B23" s="113"/>
      <c r="C23" s="135"/>
      <c r="D23" s="136"/>
      <c r="E23" s="136"/>
      <c r="F23" s="137"/>
      <c r="G23" s="116"/>
      <c r="H23" s="120"/>
      <c r="I23" s="42">
        <f t="shared" si="1"/>
        <v>1</v>
      </c>
      <c r="L23" s="80">
        <f t="shared" si="2"/>
        <v>0</v>
      </c>
      <c r="M23" s="88"/>
      <c r="N23" s="88"/>
    </row>
    <row r="24" spans="1:14" ht="14.4" thickTop="1" thickBot="1" x14ac:dyDescent="0.3">
      <c r="A24" s="109" t="s">
        <v>9</v>
      </c>
      <c r="B24" s="113"/>
      <c r="C24" s="135"/>
      <c r="D24" s="136"/>
      <c r="E24" s="136"/>
      <c r="F24" s="137"/>
      <c r="G24" s="116"/>
      <c r="H24" s="120"/>
      <c r="I24" s="42">
        <f t="shared" si="1"/>
        <v>1</v>
      </c>
      <c r="L24" s="80">
        <f t="shared" si="2"/>
        <v>0</v>
      </c>
      <c r="M24" s="88"/>
      <c r="N24" s="88"/>
    </row>
    <row r="25" spans="1:14" ht="14.4" thickTop="1" thickBot="1" x14ac:dyDescent="0.3">
      <c r="A25" s="109" t="s">
        <v>10</v>
      </c>
      <c r="B25" s="113"/>
      <c r="C25" s="135"/>
      <c r="D25" s="136"/>
      <c r="E25" s="136"/>
      <c r="F25" s="137"/>
      <c r="G25" s="116"/>
      <c r="H25" s="120"/>
      <c r="I25" s="42">
        <f t="shared" si="1"/>
        <v>1</v>
      </c>
      <c r="L25" s="80">
        <f t="shared" si="2"/>
        <v>0</v>
      </c>
      <c r="M25" s="88"/>
      <c r="N25" s="88"/>
    </row>
    <row r="26" spans="1:14" ht="14.4" thickTop="1" thickBot="1" x14ac:dyDescent="0.3">
      <c r="A26" s="109" t="s">
        <v>11</v>
      </c>
      <c r="B26" s="113"/>
      <c r="C26" s="135"/>
      <c r="D26" s="136"/>
      <c r="E26" s="136"/>
      <c r="F26" s="137"/>
      <c r="G26" s="116"/>
      <c r="H26" s="120"/>
      <c r="I26" s="42">
        <f t="shared" si="1"/>
        <v>1</v>
      </c>
      <c r="L26" s="80">
        <f t="shared" si="2"/>
        <v>0</v>
      </c>
      <c r="M26" s="88"/>
      <c r="N26" s="88"/>
    </row>
    <row r="27" spans="1:14" ht="14.4" thickTop="1" thickBot="1" x14ac:dyDescent="0.3">
      <c r="A27" s="109" t="s">
        <v>12</v>
      </c>
      <c r="B27" s="113"/>
      <c r="C27" s="135"/>
      <c r="D27" s="136"/>
      <c r="E27" s="136"/>
      <c r="F27" s="137"/>
      <c r="G27" s="116"/>
      <c r="H27" s="120"/>
      <c r="I27" s="42">
        <f t="shared" si="1"/>
        <v>1</v>
      </c>
      <c r="L27" s="80">
        <f t="shared" si="2"/>
        <v>0</v>
      </c>
      <c r="M27" s="88"/>
      <c r="N27" s="88"/>
    </row>
    <row r="28" spans="1:14" ht="14.4" thickTop="1" thickBot="1" x14ac:dyDescent="0.3">
      <c r="A28" s="109" t="s">
        <v>13</v>
      </c>
      <c r="B28" s="113"/>
      <c r="C28" s="135"/>
      <c r="D28" s="136"/>
      <c r="E28" s="136"/>
      <c r="F28" s="137"/>
      <c r="G28" s="116"/>
      <c r="H28" s="120"/>
      <c r="I28" s="42">
        <f t="shared" si="1"/>
        <v>1</v>
      </c>
      <c r="L28" s="80">
        <f t="shared" si="2"/>
        <v>0</v>
      </c>
      <c r="M28" s="88"/>
      <c r="N28" s="88"/>
    </row>
    <row r="29" spans="1:14" ht="14.4" thickTop="1" thickBot="1" x14ac:dyDescent="0.3">
      <c r="A29" s="109" t="s">
        <v>14</v>
      </c>
      <c r="B29" s="113"/>
      <c r="C29" s="135"/>
      <c r="D29" s="136"/>
      <c r="E29" s="136"/>
      <c r="F29" s="137"/>
      <c r="G29" s="116"/>
      <c r="H29" s="120"/>
      <c r="I29" s="42">
        <f t="shared" si="1"/>
        <v>1</v>
      </c>
      <c r="L29" s="80">
        <f t="shared" si="2"/>
        <v>0</v>
      </c>
      <c r="M29" s="88"/>
      <c r="N29" s="88"/>
    </row>
    <row r="30" spans="1:14" ht="14.4" thickTop="1" thickBot="1" x14ac:dyDescent="0.3">
      <c r="A30" s="109" t="s">
        <v>15</v>
      </c>
      <c r="B30" s="113"/>
      <c r="C30" s="135"/>
      <c r="D30" s="136"/>
      <c r="E30" s="136"/>
      <c r="F30" s="137"/>
      <c r="G30" s="116"/>
      <c r="H30" s="120"/>
      <c r="I30" s="42">
        <f t="shared" si="1"/>
        <v>1</v>
      </c>
      <c r="L30" s="80">
        <f t="shared" si="2"/>
        <v>0</v>
      </c>
      <c r="M30" s="88"/>
      <c r="N30" s="88"/>
    </row>
    <row r="31" spans="1:14" ht="14.4" thickTop="1" thickBot="1" x14ac:dyDescent="0.3">
      <c r="A31" s="109" t="s">
        <v>16</v>
      </c>
      <c r="B31" s="113"/>
      <c r="C31" s="135"/>
      <c r="D31" s="136"/>
      <c r="E31" s="136"/>
      <c r="F31" s="137"/>
      <c r="G31" s="116"/>
      <c r="H31" s="120"/>
      <c r="I31" s="42">
        <f t="shared" si="1"/>
        <v>1</v>
      </c>
      <c r="L31" s="80">
        <f t="shared" si="2"/>
        <v>0</v>
      </c>
      <c r="M31" s="88"/>
      <c r="N31" s="88"/>
    </row>
    <row r="32" spans="1:14" ht="14.4" thickTop="1" thickBot="1" x14ac:dyDescent="0.3">
      <c r="A32" s="109" t="s">
        <v>29</v>
      </c>
      <c r="B32" s="113"/>
      <c r="C32" s="135"/>
      <c r="D32" s="136"/>
      <c r="E32" s="136"/>
      <c r="F32" s="137"/>
      <c r="G32" s="116"/>
      <c r="H32" s="120"/>
      <c r="I32" s="42">
        <f t="shared" si="1"/>
        <v>1</v>
      </c>
      <c r="L32" s="80">
        <f t="shared" si="2"/>
        <v>0</v>
      </c>
      <c r="M32" s="88"/>
      <c r="N32" s="88"/>
    </row>
    <row r="33" spans="1:14" ht="14.4" thickTop="1" thickBot="1" x14ac:dyDescent="0.3">
      <c r="A33" s="109" t="s">
        <v>30</v>
      </c>
      <c r="B33" s="113"/>
      <c r="C33" s="135"/>
      <c r="D33" s="136"/>
      <c r="E33" s="136"/>
      <c r="F33" s="137"/>
      <c r="G33" s="116"/>
      <c r="H33" s="120"/>
      <c r="I33" s="42">
        <f t="shared" si="1"/>
        <v>1</v>
      </c>
      <c r="L33" s="80">
        <f t="shared" si="2"/>
        <v>0</v>
      </c>
      <c r="M33" s="88"/>
      <c r="N33" s="88"/>
    </row>
    <row r="34" spans="1:14" ht="14.4" thickTop="1" thickBot="1" x14ac:dyDescent="0.3">
      <c r="A34" s="109" t="s">
        <v>31</v>
      </c>
      <c r="B34" s="113"/>
      <c r="C34" s="135"/>
      <c r="D34" s="136"/>
      <c r="E34" s="136"/>
      <c r="F34" s="137"/>
      <c r="G34" s="116"/>
      <c r="H34" s="120"/>
      <c r="I34" s="42">
        <f t="shared" si="1"/>
        <v>1</v>
      </c>
      <c r="L34" s="80">
        <f t="shared" si="2"/>
        <v>0</v>
      </c>
      <c r="M34" s="88"/>
      <c r="N34" s="88"/>
    </row>
    <row r="35" spans="1:14" ht="14.4" thickTop="1" thickBot="1" x14ac:dyDescent="0.3">
      <c r="A35" s="109" t="s">
        <v>32</v>
      </c>
      <c r="B35" s="113"/>
      <c r="C35" s="135"/>
      <c r="D35" s="136"/>
      <c r="E35" s="136"/>
      <c r="F35" s="137"/>
      <c r="G35" s="116"/>
      <c r="H35" s="120"/>
      <c r="I35" s="42">
        <f t="shared" si="1"/>
        <v>1</v>
      </c>
      <c r="L35" s="80">
        <f t="shared" si="2"/>
        <v>0</v>
      </c>
      <c r="M35" s="88"/>
      <c r="N35" s="88"/>
    </row>
    <row r="36" spans="1:14" ht="13.8" thickTop="1" x14ac:dyDescent="0.25">
      <c r="A36" s="109" t="s">
        <v>33</v>
      </c>
      <c r="B36" s="114"/>
      <c r="C36" s="173"/>
      <c r="D36" s="174"/>
      <c r="E36" s="174"/>
      <c r="F36" s="175"/>
      <c r="G36" s="117"/>
      <c r="H36" s="121"/>
      <c r="I36" s="42">
        <f t="shared" si="1"/>
        <v>1</v>
      </c>
      <c r="L36" s="80">
        <f t="shared" si="2"/>
        <v>0</v>
      </c>
      <c r="M36" s="88"/>
      <c r="N36" s="88"/>
    </row>
    <row r="37" spans="1:14" x14ac:dyDescent="0.25">
      <c r="A37" s="94"/>
      <c r="B37" s="111"/>
      <c r="C37" s="76" t="s">
        <v>40</v>
      </c>
      <c r="D37" s="27"/>
      <c r="E37" s="86"/>
      <c r="F37" s="87"/>
      <c r="G37" s="9">
        <f>+L37</f>
        <v>0</v>
      </c>
      <c r="H37" s="97"/>
      <c r="I37" s="42">
        <f>SUM(I17:I36)</f>
        <v>20</v>
      </c>
      <c r="L37" s="80">
        <f>SUM(L17:L36)</f>
        <v>0</v>
      </c>
    </row>
    <row r="38" spans="1:14" x14ac:dyDescent="0.25">
      <c r="A38" s="85"/>
      <c r="B38" s="95"/>
      <c r="C38" s="22" t="s">
        <v>55</v>
      </c>
      <c r="D38" s="28"/>
      <c r="E38" s="23"/>
      <c r="F38" s="24"/>
      <c r="G38" s="10">
        <f>G37-SUM(G17:G36)</f>
        <v>0</v>
      </c>
      <c r="H38" s="97"/>
    </row>
    <row r="39" spans="1:14" x14ac:dyDescent="0.25">
      <c r="A39" s="164"/>
      <c r="B39" s="165"/>
      <c r="C39" s="22" t="s">
        <v>41</v>
      </c>
      <c r="D39" s="28"/>
      <c r="E39" s="23"/>
      <c r="F39" s="24"/>
      <c r="G39" s="10">
        <f>G37-G38</f>
        <v>0</v>
      </c>
      <c r="H39" s="97"/>
    </row>
    <row r="40" spans="1:14" x14ac:dyDescent="0.25">
      <c r="A40" s="166"/>
      <c r="B40" s="167"/>
      <c r="C40" s="22" t="s">
        <v>35</v>
      </c>
      <c r="D40" s="28"/>
      <c r="E40" s="25"/>
      <c r="F40" s="26"/>
      <c r="G40" s="10">
        <f>C11</f>
        <v>0</v>
      </c>
      <c r="H40" s="97"/>
    </row>
    <row r="41" spans="1:14" ht="13.8" thickBot="1" x14ac:dyDescent="0.3">
      <c r="A41" s="164"/>
      <c r="B41" s="165"/>
      <c r="C41" s="89" t="s">
        <v>36</v>
      </c>
      <c r="D41" s="90"/>
      <c r="E41" s="91"/>
      <c r="F41" s="92"/>
      <c r="G41" s="93">
        <f>SUM(G39:G40)</f>
        <v>0</v>
      </c>
      <c r="H41" s="97"/>
    </row>
    <row r="42" spans="1:14" x14ac:dyDescent="0.25">
      <c r="A42" s="164"/>
      <c r="B42" s="165"/>
      <c r="C42" s="98" t="s">
        <v>42</v>
      </c>
      <c r="D42" s="99"/>
      <c r="E42" s="100"/>
      <c r="F42" s="101"/>
      <c r="G42" s="102">
        <f>G37-G41</f>
        <v>0</v>
      </c>
      <c r="H42" s="96"/>
    </row>
    <row r="43" spans="1:14" x14ac:dyDescent="0.25">
      <c r="A43" s="11"/>
      <c r="B43" s="11"/>
      <c r="C43" s="14"/>
      <c r="D43" s="12"/>
      <c r="E43" s="12"/>
      <c r="F43" s="13"/>
      <c r="G43" s="13"/>
      <c r="H43" s="13"/>
    </row>
    <row r="44" spans="1:14" x14ac:dyDescent="0.25">
      <c r="A44" s="122" t="s">
        <v>70</v>
      </c>
      <c r="D44" s="123"/>
      <c r="E44" s="124"/>
      <c r="F44" s="124"/>
      <c r="G44" s="125"/>
      <c r="H44" s="126"/>
    </row>
    <row r="45" spans="1:14" ht="5.25" customHeight="1" thickBot="1" x14ac:dyDescent="0.3">
      <c r="A45" s="118"/>
      <c r="B45" s="127"/>
      <c r="D45" s="123"/>
      <c r="E45" s="124"/>
      <c r="F45" s="124"/>
      <c r="G45" s="128"/>
      <c r="H45" s="129"/>
    </row>
    <row r="46" spans="1:14" ht="14.4" thickTop="1" thickBot="1" x14ac:dyDescent="0.3">
      <c r="A46" s="119" t="s">
        <v>71</v>
      </c>
      <c r="B46" s="119"/>
      <c r="C46" s="135"/>
      <c r="D46" s="136"/>
      <c r="E46" s="136"/>
      <c r="F46" s="137"/>
      <c r="G46" s="138"/>
      <c r="H46" s="138"/>
    </row>
    <row r="47" spans="1:14" ht="14.4" thickTop="1" thickBot="1" x14ac:dyDescent="0.3">
      <c r="A47" s="119" t="s">
        <v>72</v>
      </c>
      <c r="B47" s="130"/>
      <c r="C47" s="135"/>
      <c r="D47" s="136"/>
      <c r="E47" s="136"/>
      <c r="F47" s="137"/>
      <c r="G47" s="138"/>
      <c r="H47" s="138"/>
    </row>
    <row r="48" spans="1:14" ht="33" customHeight="1" thickTop="1" x14ac:dyDescent="0.35">
      <c r="A48" s="132" t="s">
        <v>73</v>
      </c>
      <c r="B48" s="131"/>
      <c r="C48" s="131"/>
      <c r="D48" s="131"/>
      <c r="E48" s="131"/>
      <c r="F48" s="131"/>
      <c r="G48" s="131"/>
      <c r="H48" s="131"/>
      <c r="K48" s="65">
        <f>IF(G42=0,G40,IF(G42&gt;0,G40,IF(G42&lt;0,IF(C10="BahnCard 50",IF(G38=B85,B85,IF(G38&gt;B85,B85,0)),0),0)))</f>
        <v>0</v>
      </c>
      <c r="L48" s="65"/>
    </row>
    <row r="49" spans="1:8" ht="4.5" customHeight="1" x14ac:dyDescent="0.25">
      <c r="B49" s="32"/>
      <c r="C49" s="32"/>
      <c r="D49" s="32"/>
      <c r="E49" s="32"/>
      <c r="F49" s="32"/>
      <c r="G49" s="32"/>
      <c r="H49" s="32"/>
    </row>
    <row r="50" spans="1:8" ht="25.5" customHeight="1" x14ac:dyDescent="0.25">
      <c r="A50" s="11"/>
      <c r="B50" s="141" t="str">
        <f>IF(I37&lt;20,"Sie haben nicht zu jedem Preis einen Tarif ausgewählt! 
Bitte ergänzen Sie Ihre Angaben, damit eine korrekte Berechnung erfolgen kann.","")</f>
        <v/>
      </c>
      <c r="C50" s="141"/>
      <c r="D50" s="141"/>
      <c r="E50" s="141"/>
      <c r="F50" s="141"/>
      <c r="G50" s="141"/>
      <c r="H50" s="141"/>
    </row>
    <row r="51" spans="1:8" ht="6" customHeight="1" x14ac:dyDescent="0.25">
      <c r="A51" s="31"/>
      <c r="B51" s="45"/>
      <c r="C51" s="45"/>
      <c r="D51" s="45"/>
      <c r="E51" s="45"/>
      <c r="F51" s="45"/>
      <c r="G51" s="45"/>
      <c r="H51" s="45"/>
    </row>
    <row r="52" spans="1:8" x14ac:dyDescent="0.25">
      <c r="A52" s="11"/>
      <c r="B52" s="15">
        <f ca="1">TODAY()</f>
        <v>45313</v>
      </c>
      <c r="D52" s="152"/>
      <c r="E52" s="152"/>
      <c r="F52" s="1"/>
      <c r="G52" s="152"/>
      <c r="H52" s="152"/>
    </row>
    <row r="53" spans="1:8" x14ac:dyDescent="0.25">
      <c r="A53" s="11"/>
      <c r="B53" s="16" t="s">
        <v>22</v>
      </c>
      <c r="D53" s="153" t="s">
        <v>18</v>
      </c>
      <c r="E53" s="153"/>
      <c r="F53" s="2"/>
      <c r="G53" s="140" t="s">
        <v>19</v>
      </c>
      <c r="H53" s="140"/>
    </row>
    <row r="54" spans="1:8" x14ac:dyDescent="0.25">
      <c r="A54" s="44"/>
      <c r="B54" s="11"/>
      <c r="C54" s="14"/>
      <c r="D54" s="12"/>
      <c r="E54" s="12"/>
      <c r="F54" s="13"/>
      <c r="G54" s="13"/>
      <c r="H54" s="13"/>
    </row>
    <row r="55" spans="1:8" x14ac:dyDescent="0.25">
      <c r="A55" s="44"/>
      <c r="B55" s="31"/>
      <c r="C55" s="71"/>
      <c r="D55" s="12"/>
      <c r="E55" s="12"/>
      <c r="F55" s="13"/>
      <c r="G55" s="13"/>
      <c r="H55" s="13"/>
    </row>
    <row r="56" spans="1:8" x14ac:dyDescent="0.25">
      <c r="A56" s="31"/>
      <c r="B56" s="31"/>
      <c r="C56" s="14"/>
      <c r="D56" s="12"/>
      <c r="E56" s="12"/>
      <c r="F56" s="13"/>
      <c r="G56" s="13"/>
      <c r="H56" s="13"/>
    </row>
    <row r="57" spans="1:8" x14ac:dyDescent="0.25">
      <c r="A57" s="31"/>
      <c r="B57" s="31"/>
      <c r="C57" s="14"/>
      <c r="D57" s="12"/>
      <c r="E57" s="12"/>
      <c r="F57" s="13"/>
      <c r="G57" s="13"/>
      <c r="H57" s="13"/>
    </row>
    <row r="58" spans="1:8" ht="13.8" x14ac:dyDescent="0.25">
      <c r="A58" s="70" t="s">
        <v>43</v>
      </c>
      <c r="C58" s="18"/>
      <c r="D58" s="12"/>
      <c r="E58" s="12"/>
      <c r="F58" s="13"/>
      <c r="G58" s="13"/>
      <c r="H58" s="13"/>
    </row>
    <row r="59" spans="1:8" x14ac:dyDescent="0.25">
      <c r="A59" s="63"/>
      <c r="B59" s="17"/>
      <c r="C59" s="18"/>
      <c r="D59" s="12"/>
      <c r="E59" s="12"/>
      <c r="F59" s="13"/>
      <c r="G59" s="13"/>
      <c r="H59" s="13"/>
    </row>
    <row r="60" spans="1:8" x14ac:dyDescent="0.25">
      <c r="A60" s="63" t="s">
        <v>58</v>
      </c>
      <c r="B60" s="17"/>
      <c r="C60" s="150" t="str">
        <f>IF(C3="","",CONCATENATE(C3,","," ",C4))</f>
        <v/>
      </c>
      <c r="D60" s="150"/>
      <c r="E60" s="150"/>
      <c r="F60" s="63" t="s">
        <v>59</v>
      </c>
      <c r="G60" s="72">
        <f ca="1">B52</f>
        <v>45313</v>
      </c>
      <c r="H60" s="13"/>
    </row>
    <row r="61" spans="1:8" ht="9.75" customHeight="1" x14ac:dyDescent="0.25">
      <c r="A61" s="63"/>
      <c r="B61" s="17"/>
      <c r="C61" s="18"/>
      <c r="D61" s="12"/>
      <c r="E61" s="12"/>
      <c r="F61" s="13"/>
      <c r="G61" s="13"/>
      <c r="H61" s="13"/>
    </row>
    <row r="62" spans="1:8" ht="4.5" customHeight="1" x14ac:dyDescent="0.25">
      <c r="A62" s="17"/>
      <c r="B62" s="17"/>
      <c r="D62" s="12"/>
      <c r="E62" s="12"/>
      <c r="F62" s="13"/>
      <c r="G62" s="13"/>
      <c r="H62" s="13"/>
    </row>
    <row r="63" spans="1:8" x14ac:dyDescent="0.25">
      <c r="A63" s="63" t="s">
        <v>60</v>
      </c>
      <c r="B63" s="17"/>
      <c r="D63" s="12"/>
      <c r="E63" s="12"/>
      <c r="F63" s="13"/>
      <c r="G63" s="13"/>
      <c r="H63" s="13"/>
    </row>
    <row r="64" spans="1:8" ht="9.75" customHeight="1" x14ac:dyDescent="0.25">
      <c r="A64" s="63"/>
      <c r="B64" s="17"/>
      <c r="D64" s="12"/>
      <c r="E64" s="12"/>
      <c r="F64" s="13"/>
      <c r="G64" s="13"/>
      <c r="H64" s="13"/>
    </row>
    <row r="65" spans="1:14" ht="14.25" customHeight="1" x14ac:dyDescent="0.25">
      <c r="A65" s="63" t="s">
        <v>67</v>
      </c>
      <c r="C65" s="73"/>
      <c r="D65" s="64" t="str">
        <f>IF(J10="","",K48)</f>
        <v/>
      </c>
      <c r="E65" s="83"/>
      <c r="H65" s="13"/>
    </row>
    <row r="66" spans="1:14" ht="8.25" customHeight="1" x14ac:dyDescent="0.25">
      <c r="A66" s="63"/>
      <c r="B66" s="17"/>
      <c r="D66" s="12"/>
      <c r="E66" s="12"/>
      <c r="F66" s="13"/>
      <c r="G66" s="13"/>
      <c r="H66" s="13"/>
    </row>
    <row r="67" spans="1:14" x14ac:dyDescent="0.25">
      <c r="A67" s="19" t="s">
        <v>25</v>
      </c>
      <c r="D67" s="20"/>
      <c r="E67" s="20"/>
      <c r="F67" s="20"/>
      <c r="G67" s="20"/>
      <c r="H67" s="20"/>
    </row>
    <row r="68" spans="1:14" ht="15" customHeight="1" x14ac:dyDescent="0.25">
      <c r="A68" s="53"/>
      <c r="B68" s="148" t="s">
        <v>23</v>
      </c>
      <c r="C68" s="148"/>
      <c r="D68" s="54" t="s">
        <v>20</v>
      </c>
      <c r="E68" s="55"/>
      <c r="F68" s="56"/>
      <c r="G68" s="55"/>
      <c r="H68" s="57"/>
    </row>
    <row r="69" spans="1:14" ht="15.75" customHeight="1" x14ac:dyDescent="0.25">
      <c r="A69" s="58"/>
      <c r="B69" s="149" t="s">
        <v>24</v>
      </c>
      <c r="C69" s="149"/>
      <c r="D69" s="59" t="s">
        <v>21</v>
      </c>
      <c r="E69" s="27"/>
      <c r="F69" s="60"/>
      <c r="G69" s="61" t="s">
        <v>27</v>
      </c>
      <c r="H69" s="62"/>
    </row>
    <row r="70" spans="1:14" ht="10.5" customHeight="1" x14ac:dyDescent="0.25">
      <c r="A70" s="151"/>
      <c r="B70" s="151"/>
      <c r="C70" s="151"/>
      <c r="D70" s="151"/>
      <c r="E70" s="151"/>
      <c r="F70" s="151"/>
      <c r="G70" s="151"/>
      <c r="H70" s="151"/>
    </row>
    <row r="71" spans="1:14" ht="38.25" customHeight="1" x14ac:dyDescent="0.25">
      <c r="A71" s="47"/>
      <c r="B71" s="142" t="s">
        <v>68</v>
      </c>
      <c r="C71" s="142"/>
      <c r="D71" s="142"/>
      <c r="E71" s="142"/>
      <c r="F71" s="142"/>
      <c r="G71" s="142"/>
      <c r="H71" s="143"/>
    </row>
    <row r="72" spans="1:14" ht="6" customHeight="1" x14ac:dyDescent="0.25">
      <c r="A72" s="48"/>
      <c r="B72" s="50"/>
      <c r="C72" s="51"/>
      <c r="D72" s="51"/>
      <c r="E72" s="51"/>
      <c r="F72" s="51"/>
      <c r="G72" s="51"/>
      <c r="H72" s="52"/>
    </row>
    <row r="73" spans="1:14" ht="54.75" customHeight="1" x14ac:dyDescent="0.25">
      <c r="A73" s="48"/>
      <c r="B73" s="144" t="s">
        <v>69</v>
      </c>
      <c r="C73" s="144"/>
      <c r="D73" s="144"/>
      <c r="E73" s="144"/>
      <c r="F73" s="144"/>
      <c r="G73" s="144"/>
      <c r="H73" s="145"/>
    </row>
    <row r="74" spans="1:14" ht="4.5" customHeight="1" x14ac:dyDescent="0.25">
      <c r="A74" s="48"/>
      <c r="B74" s="50"/>
      <c r="C74" s="51"/>
      <c r="D74" s="51"/>
      <c r="E74" s="51"/>
      <c r="F74" s="51"/>
      <c r="G74" s="51"/>
      <c r="H74" s="52"/>
    </row>
    <row r="75" spans="1:14" ht="27.75" customHeight="1" x14ac:dyDescent="0.25">
      <c r="A75" s="49"/>
      <c r="B75" s="146" t="s">
        <v>56</v>
      </c>
      <c r="C75" s="146"/>
      <c r="D75" s="146"/>
      <c r="E75" s="146"/>
      <c r="F75" s="146"/>
      <c r="G75" s="146"/>
      <c r="H75" s="147"/>
      <c r="K75" s="139"/>
      <c r="L75" s="139"/>
      <c r="M75" s="139"/>
      <c r="N75" s="68"/>
    </row>
    <row r="76" spans="1:14" ht="27.75" customHeight="1" x14ac:dyDescent="0.25">
      <c r="A76" s="68"/>
      <c r="B76" s="69"/>
      <c r="C76" s="69"/>
      <c r="D76" s="69"/>
      <c r="E76" s="69"/>
      <c r="F76" s="69"/>
      <c r="G76" s="69"/>
      <c r="H76" s="69"/>
      <c r="K76" s="66"/>
      <c r="L76" s="66"/>
      <c r="M76" s="66"/>
      <c r="N76" s="68"/>
    </row>
    <row r="77" spans="1:14" ht="15" customHeight="1" x14ac:dyDescent="0.25">
      <c r="A77" s="68"/>
      <c r="B77" s="69"/>
      <c r="C77" s="69"/>
      <c r="D77" s="69"/>
      <c r="E77" s="69"/>
      <c r="F77" s="69"/>
      <c r="G77" s="69"/>
      <c r="H77" s="69"/>
      <c r="K77" s="66"/>
      <c r="L77" s="66"/>
      <c r="M77" s="66"/>
    </row>
    <row r="78" spans="1:14" x14ac:dyDescent="0.25">
      <c r="B78" s="33"/>
      <c r="C78" s="46"/>
      <c r="D78" s="46"/>
      <c r="E78" s="46"/>
      <c r="F78" s="46"/>
      <c r="G78" s="46"/>
      <c r="H78" s="46"/>
    </row>
    <row r="79" spans="1:14" ht="10.5" customHeight="1" x14ac:dyDescent="0.25">
      <c r="B79" s="33"/>
      <c r="C79" s="46"/>
      <c r="D79" s="46"/>
      <c r="E79" s="46"/>
      <c r="F79" s="46"/>
      <c r="G79" s="140" t="s">
        <v>57</v>
      </c>
      <c r="H79" s="140"/>
      <c r="I79" s="67"/>
      <c r="K79" s="66"/>
      <c r="L79" s="66"/>
      <c r="M79" s="66"/>
    </row>
    <row r="80" spans="1:14" ht="18" x14ac:dyDescent="0.25">
      <c r="B80" s="33"/>
      <c r="C80" s="46"/>
      <c r="D80" s="46"/>
      <c r="E80" s="46"/>
      <c r="F80" s="46"/>
      <c r="G80" s="46"/>
      <c r="H80" s="46"/>
      <c r="K80" s="66"/>
      <c r="L80" s="66"/>
      <c r="M80" s="66"/>
    </row>
    <row r="81" spans="1:8" ht="12" customHeight="1" x14ac:dyDescent="0.25">
      <c r="A81" s="21"/>
      <c r="B81" s="21"/>
      <c r="C81" s="21"/>
      <c r="D81" s="21"/>
      <c r="E81" s="21"/>
      <c r="F81" s="21"/>
      <c r="G81" s="21"/>
      <c r="H81" s="21"/>
    </row>
    <row r="82" spans="1:8" ht="12" customHeight="1" x14ac:dyDescent="0.25">
      <c r="A82" s="33"/>
      <c r="B82" s="33"/>
      <c r="C82" s="33"/>
      <c r="D82" s="33"/>
      <c r="E82" s="33"/>
      <c r="F82" s="33"/>
      <c r="G82" s="33"/>
      <c r="H82" s="33"/>
    </row>
    <row r="83" spans="1:8" x14ac:dyDescent="0.25">
      <c r="B83" s="77"/>
      <c r="C83" s="40"/>
      <c r="D83" s="40"/>
      <c r="E83" s="40"/>
      <c r="F83" s="40"/>
      <c r="G83" s="40"/>
    </row>
    <row r="84" spans="1:8" ht="24" x14ac:dyDescent="0.25">
      <c r="B84" s="108" t="s">
        <v>66</v>
      </c>
      <c r="C84" s="106"/>
      <c r="D84" s="103"/>
      <c r="E84" s="103"/>
      <c r="F84" s="103"/>
      <c r="G84" s="103"/>
    </row>
    <row r="85" spans="1:8" x14ac:dyDescent="0.25">
      <c r="B85" s="133">
        <v>72.900000000000006</v>
      </c>
      <c r="C85" s="107"/>
      <c r="D85" s="105"/>
      <c r="E85" s="104"/>
      <c r="F85" s="104"/>
      <c r="G85" s="104"/>
    </row>
  </sheetData>
  <sheetProtection algorithmName="SHA-512" hashValue="f1If6ynJm6naPe0D4X7IAdBJjOxJGJ2hq5oupZMOtD0yb+zSA0CHQXh3bNn+bjmkRga/sYeZlSxUybNNw/AnXw==" saltValue="7QudNM/OaCSUgTzYzLyrDA==" spinCount="100000" sheet="1" selectLockedCells="1"/>
  <mergeCells count="63">
    <mergeCell ref="C35:F35"/>
    <mergeCell ref="C17:F17"/>
    <mergeCell ref="C18:F18"/>
    <mergeCell ref="C19:F19"/>
    <mergeCell ref="C20:F20"/>
    <mergeCell ref="C21:F21"/>
    <mergeCell ref="C22:F22"/>
    <mergeCell ref="C23:F23"/>
    <mergeCell ref="C24:F24"/>
    <mergeCell ref="C25:F25"/>
    <mergeCell ref="C26:F26"/>
    <mergeCell ref="C30:F30"/>
    <mergeCell ref="C31:F31"/>
    <mergeCell ref="C32:F32"/>
    <mergeCell ref="C33:F33"/>
    <mergeCell ref="C34:F34"/>
    <mergeCell ref="N14:N16"/>
    <mergeCell ref="A10:B10"/>
    <mergeCell ref="H14:H16"/>
    <mergeCell ref="M14:M16"/>
    <mergeCell ref="C14:F16"/>
    <mergeCell ref="C6:F6"/>
    <mergeCell ref="A39:B39"/>
    <mergeCell ref="A40:B40"/>
    <mergeCell ref="A41:B41"/>
    <mergeCell ref="A42:B42"/>
    <mergeCell ref="A14:A16"/>
    <mergeCell ref="B14:B16"/>
    <mergeCell ref="A7:B7"/>
    <mergeCell ref="C7:F7"/>
    <mergeCell ref="A8:B8"/>
    <mergeCell ref="C8:F8"/>
    <mergeCell ref="A13:H13"/>
    <mergeCell ref="C36:F36"/>
    <mergeCell ref="C27:F27"/>
    <mergeCell ref="C28:F28"/>
    <mergeCell ref="C29:F29"/>
    <mergeCell ref="A2:H2"/>
    <mergeCell ref="A5:B5"/>
    <mergeCell ref="A1:G1"/>
    <mergeCell ref="A3:B3"/>
    <mergeCell ref="C3:F3"/>
    <mergeCell ref="A4:B4"/>
    <mergeCell ref="C4:F4"/>
    <mergeCell ref="C5:F5"/>
    <mergeCell ref="G79:H79"/>
    <mergeCell ref="B50:H50"/>
    <mergeCell ref="B71:H71"/>
    <mergeCell ref="B73:H73"/>
    <mergeCell ref="B75:H75"/>
    <mergeCell ref="B68:C68"/>
    <mergeCell ref="B69:C69"/>
    <mergeCell ref="C60:E60"/>
    <mergeCell ref="A70:H70"/>
    <mergeCell ref="D52:E52"/>
    <mergeCell ref="G52:H52"/>
    <mergeCell ref="D53:E53"/>
    <mergeCell ref="G53:H53"/>
    <mergeCell ref="C46:F46"/>
    <mergeCell ref="G46:H46"/>
    <mergeCell ref="C47:F47"/>
    <mergeCell ref="G47:H47"/>
    <mergeCell ref="K75:M75"/>
  </mergeCells>
  <phoneticPr fontId="1" type="noConversion"/>
  <conditionalFormatting sqref="F54:H59 F43:H43 G42:H42 H65 H60 F61:H64 F66:H66">
    <cfRule type="cellIs" dxfId="1" priority="5" stopIfTrue="1" operator="greaterThanOrEqual">
      <formula>0</formula>
    </cfRule>
    <cfRule type="cellIs" dxfId="0" priority="6" stopIfTrue="1" operator="lessThan">
      <formula>0</formula>
    </cfRule>
  </conditionalFormatting>
  <dataValidations disablePrompts="1" count="8">
    <dataValidation type="whole" allowBlank="1" showInputMessage="1" showErrorMessage="1" error="Bitte die Personalnummer (max. 8-stellig) eingeben." sqref="C6">
      <formula1>0</formula1>
      <formula2>99999999</formula2>
    </dataValidation>
    <dataValidation type="whole" allowBlank="1" showInputMessage="1" showErrorMessage="1" error="Bitte die Kostenstellnummer (nicht Name) angeben." sqref="C8">
      <formula1>0</formula1>
      <formula2>999999999999999000000</formula2>
    </dataValidation>
    <dataValidation showInputMessage="1" showErrorMessage="1" sqref="C4"/>
    <dataValidation allowBlank="1" showInputMessage="1" showErrorMessage="1" error="Bitte wählen Sie einen Wert aus der Liste!" sqref="C11 C46"/>
    <dataValidation type="date" allowBlank="1" showInputMessage="1" showErrorMessage="1" error="Bitte das Datum im Format dd.mm.yyyy angeben." sqref="C5">
      <formula1>14611</formula1>
      <formula2>44033</formula2>
    </dataValidation>
    <dataValidation type="list" allowBlank="1" showInputMessage="1" showErrorMessage="1" error="Bitte wählen Sie einen Wert aus der Liste!" sqref="C10">
      <formula1>$J$2:$J$7</formula1>
    </dataValidation>
    <dataValidation type="custom" showInputMessage="1" showErrorMessage="1" error="Bitte füllen Sie die Angaben im Kopf des Formulars vollständig aus!" sqref="B17:G36">
      <formula1>$I$12&lt;1</formula1>
    </dataValidation>
    <dataValidation type="list" showInputMessage="1" showErrorMessage="1" sqref="H17:H36">
      <formula1>$L$2:$L$4</formula1>
    </dataValidation>
  </dataValidations>
  <pageMargins left="0.39370078740157483" right="0.51181102362204722" top="1.1417322834645669" bottom="0.39370078740157483" header="0.51181102362204722" footer="0.11811023622047245"/>
  <pageSetup paperSize="9" scale="99" orientation="portrait" horizontalDpi="1200" verticalDpi="1200" r:id="rId1"/>
  <headerFooter differentFirst="1" scaleWithDoc="0">
    <oddHeader>&amp;LAntrag auf Erstattung einer BahnCard&amp;R&amp;G</oddHeader>
    <oddFooter>&amp;L&amp;8Amortisierung BahnCard - Nachträgliche Berechnung, 10.12.2023, Version 4&amp;R&amp;8Seite &amp;P von &amp;N</oddFooter>
    <firstHeader>&amp;LUniversitätsmedizin Göttingen
G3-22 Reisemanagement
37099 Göttingen&amp;R&amp;G</firstHeader>
    <firstFooter>&amp;L&amp;8Amortisierung BahnCard - Nachträgliche Berechnung, 10.12.2023, Version 5&amp;R&amp;8Seite &amp;P von &amp;N</firstFooter>
  </headerFooter>
  <rowBreaks count="1" manualBreakCount="1">
    <brk id="53" max="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86" r:id="rId5" name="Option Button 62">
              <controlPr defaultSize="0" autoFill="0" autoLine="0" autoPict="0">
                <anchor moveWithCells="1">
                  <from>
                    <xdr:col>0</xdr:col>
                    <xdr:colOff>0</xdr:colOff>
                    <xdr:row>66</xdr:row>
                    <xdr:rowOff>144780</xdr:rowOff>
                  </from>
                  <to>
                    <xdr:col>1</xdr:col>
                    <xdr:colOff>60960</xdr:colOff>
                    <xdr:row>68</xdr:row>
                    <xdr:rowOff>7620</xdr:rowOff>
                  </to>
                </anchor>
              </controlPr>
            </control>
          </mc:Choice>
        </mc:AlternateContent>
        <mc:AlternateContent xmlns:mc="http://schemas.openxmlformats.org/markup-compatibility/2006">
          <mc:Choice Requires="x14">
            <control shapeId="1087" r:id="rId6" name="Option Button 63">
              <controlPr defaultSize="0" autoFill="0" autoLine="0" autoPict="0">
                <anchor moveWithCells="1">
                  <from>
                    <xdr:col>0</xdr:col>
                    <xdr:colOff>0</xdr:colOff>
                    <xdr:row>67</xdr:row>
                    <xdr:rowOff>190500</xdr:rowOff>
                  </from>
                  <to>
                    <xdr:col>1</xdr:col>
                    <xdr:colOff>60960</xdr:colOff>
                    <xdr:row>69</xdr:row>
                    <xdr:rowOff>7620</xdr:rowOff>
                  </to>
                </anchor>
              </controlPr>
            </control>
          </mc:Choice>
        </mc:AlternateContent>
        <mc:AlternateContent xmlns:mc="http://schemas.openxmlformats.org/markup-compatibility/2006">
          <mc:Choice Requires="x14">
            <control shapeId="1088" r:id="rId7" name="Option Button 64">
              <controlPr defaultSize="0" autoFill="0" autoLine="0" autoPict="0">
                <anchor moveWithCells="1">
                  <from>
                    <xdr:col>2</xdr:col>
                    <xdr:colOff>792480</xdr:colOff>
                    <xdr:row>66</xdr:row>
                    <xdr:rowOff>144780</xdr:rowOff>
                  </from>
                  <to>
                    <xdr:col>3</xdr:col>
                    <xdr:colOff>0</xdr:colOff>
                    <xdr:row>68</xdr:row>
                    <xdr:rowOff>7620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2</xdr:col>
                    <xdr:colOff>792480</xdr:colOff>
                    <xdr:row>67</xdr:row>
                    <xdr:rowOff>190500</xdr:rowOff>
                  </from>
                  <to>
                    <xdr:col>3</xdr:col>
                    <xdr:colOff>0</xdr:colOff>
                    <xdr:row>69</xdr:row>
                    <xdr:rowOff>7620</xdr:rowOff>
                  </to>
                </anchor>
              </controlPr>
            </control>
          </mc:Choice>
        </mc:AlternateContent>
        <mc:AlternateContent xmlns:mc="http://schemas.openxmlformats.org/markup-compatibility/2006">
          <mc:Choice Requires="x14">
            <control shapeId="1090" r:id="rId9" name="Option Button 66">
              <controlPr defaultSize="0" autoFill="0" autoLine="0" autoPict="0">
                <anchor moveWithCells="1">
                  <from>
                    <xdr:col>5</xdr:col>
                    <xdr:colOff>678180</xdr:colOff>
                    <xdr:row>67</xdr:row>
                    <xdr:rowOff>190500</xdr:rowOff>
                  </from>
                  <to>
                    <xdr:col>6</xdr:col>
                    <xdr:colOff>152400</xdr:colOff>
                    <xdr:row>69</xdr:row>
                    <xdr:rowOff>7620</xdr:rowOff>
                  </to>
                </anchor>
              </controlPr>
            </control>
          </mc:Choice>
        </mc:AlternateContent>
        <mc:AlternateContent xmlns:mc="http://schemas.openxmlformats.org/markup-compatibility/2006">
          <mc:Choice Requires="x14">
            <control shapeId="1091" r:id="rId10" name="Option Button 67">
              <controlPr defaultSize="0" autoFill="0" autoLine="0" autoPict="0">
                <anchor moveWithCells="1">
                  <from>
                    <xdr:col>0</xdr:col>
                    <xdr:colOff>0</xdr:colOff>
                    <xdr:row>69</xdr:row>
                    <xdr:rowOff>121920</xdr:rowOff>
                  </from>
                  <to>
                    <xdr:col>1</xdr:col>
                    <xdr:colOff>60960</xdr:colOff>
                    <xdr:row>70</xdr:row>
                    <xdr:rowOff>220980</xdr:rowOff>
                  </to>
                </anchor>
              </controlPr>
            </control>
          </mc:Choice>
        </mc:AlternateContent>
        <mc:AlternateContent xmlns:mc="http://schemas.openxmlformats.org/markup-compatibility/2006">
          <mc:Choice Requires="x14">
            <control shapeId="1092" r:id="rId11" name="Option Button 68">
              <controlPr defaultSize="0" autoFill="0" autoLine="0" autoPict="0">
                <anchor moveWithCells="1">
                  <from>
                    <xdr:col>0</xdr:col>
                    <xdr:colOff>0</xdr:colOff>
                    <xdr:row>71</xdr:row>
                    <xdr:rowOff>68580</xdr:rowOff>
                  </from>
                  <to>
                    <xdr:col>1</xdr:col>
                    <xdr:colOff>60960</xdr:colOff>
                    <xdr:row>72</xdr:row>
                    <xdr:rowOff>220980</xdr:rowOff>
                  </to>
                </anchor>
              </controlPr>
            </control>
          </mc:Choice>
        </mc:AlternateContent>
        <mc:AlternateContent xmlns:mc="http://schemas.openxmlformats.org/markup-compatibility/2006">
          <mc:Choice Requires="x14">
            <control shapeId="1101" r:id="rId12" name="Option Button 77">
              <controlPr defaultSize="0" autoFill="0" autoLine="0" autoPict="0">
                <anchor moveWithCells="1">
                  <from>
                    <xdr:col>0</xdr:col>
                    <xdr:colOff>0</xdr:colOff>
                    <xdr:row>73</xdr:row>
                    <xdr:rowOff>38100</xdr:rowOff>
                  </from>
                  <to>
                    <xdr:col>1</xdr:col>
                    <xdr:colOff>60960</xdr:colOff>
                    <xdr:row>74</xdr:row>
                    <xdr:rowOff>198120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3E9FBF6C75441A474AB4D4673D183" ma:contentTypeVersion="0" ma:contentTypeDescription="Create a new document." ma:contentTypeScope="" ma:versionID="7d8498fa082056cebfaea990c3360a23">
  <xsd:schema xmlns:xsd="http://www.w3.org/2001/XMLSchema" xmlns:xs="http://www.w3.org/2001/XMLSchema" xmlns:p="http://schemas.microsoft.com/office/2006/metadata/properties" targetNamespace="http://schemas.microsoft.com/office/2006/metadata/properties" ma:root="true" ma:fieldsID="7c6be9e84c4a2343023d4e9448f1b2f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CAF4FE-A33F-4184-A727-CCF01E59E048}">
  <ds:schemaRefs>
    <ds:schemaRef ds:uri="http://schemas.microsoft.com/sharepoint/v3/contenttype/forms"/>
  </ds:schemaRefs>
</ds:datastoreItem>
</file>

<file path=customXml/itemProps2.xml><?xml version="1.0" encoding="utf-8"?>
<ds:datastoreItem xmlns:ds="http://schemas.openxmlformats.org/officeDocument/2006/customXml" ds:itemID="{C5BF79F5-2137-4244-B319-2D97BF31CAB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8D7C1AC-BB12-4E43-9E05-232CC20D3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Wirtschaftlichkeit_BahnCard</vt:lpstr>
      <vt:lpstr>Wirtschaftlichkeit_BahnCard!Druckbereich</vt:lpstr>
    </vt:vector>
  </TitlesOfParts>
  <Manager/>
  <Company>UMG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Wirtschaftichkeit_BC_Nachtraeglich</dc:title>
  <dc:subject>Dienstreisen</dc:subject>
  <dc:creator>Marr, Annika</dc:creator>
  <dc:description>Version 1</dc:description>
  <cp:lastModifiedBy>Marr, Annika</cp:lastModifiedBy>
  <cp:lastPrinted>2022-03-16T07:24:09Z</cp:lastPrinted>
  <dcterms:created xsi:type="dcterms:W3CDTF">2020-09-07T10:16:48Z</dcterms:created>
  <dcterms:modified xsi:type="dcterms:W3CDTF">2024-01-22T08:38:34Z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0x0101004003E9FBF6C75441A474AB4D4673D183</vt:lpwstr>
  </property>
</Properties>
</file>